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ПЭО\Муниципальные программы\МП по Дорогам 15-30\!!!!!!!внесение изменений 2025-2027\"/>
    </mc:Choice>
  </mc:AlternateContent>
  <bookViews>
    <workbookView xWindow="0" yWindow="0" windowWidth="28800" windowHeight="12315"/>
  </bookViews>
  <sheets>
    <sheet name="С районами" sheetId="1" r:id="rId1"/>
    <sheet name="Лист3" sheetId="7" r:id="rId2"/>
    <sheet name="Лист2" sheetId="2" state="hidden" r:id="rId3"/>
    <sheet name="Лист1" sheetId="3" state="hidden" r:id="rId4"/>
    <sheet name="Индикаторы" sheetId="4" state="hidden" r:id="rId5"/>
    <sheet name="АИП освещение" sheetId="6" state="hidden" r:id="rId6"/>
  </sheets>
  <definedNames>
    <definedName name="Z_05F53BCD_6124_4610_A572_5BF05AC0C8C2_.wvu.PrintArea" localSheetId="4" hidden="1">Индикаторы!$A$2:$Q$15</definedName>
    <definedName name="Z_05F53BCD_6124_4610_A572_5BF05AC0C8C2_.wvu.PrintArea" localSheetId="0" hidden="1">'С районами'!$B$7:$W$377</definedName>
    <definedName name="Z_05F53BCD_6124_4610_A572_5BF05AC0C8C2_.wvu.Rows" localSheetId="2" hidden="1">Лист2!$18:$20,Лист2!$44:$44</definedName>
    <definedName name="Z_05F53BCD_6124_4610_A572_5BF05AC0C8C2_.wvu.Rows" localSheetId="0" hidden="1">'С районами'!$7:$7,'С районами'!#REF!</definedName>
    <definedName name="Z_31C8B02F_7C41_43E0_9909_1E66942D583B_.wvu.PrintArea" localSheetId="4" hidden="1">Индикаторы!$A$2:$Q$15</definedName>
    <definedName name="Z_31C8B02F_7C41_43E0_9909_1E66942D583B_.wvu.PrintArea" localSheetId="0" hidden="1">'С районами'!$B$7:$W$377</definedName>
    <definedName name="Z_31C8B02F_7C41_43E0_9909_1E66942D583B_.wvu.Rows" localSheetId="2" hidden="1">Лист2!$18:$20,Лист2!$44:$44</definedName>
    <definedName name="Z_31C8B02F_7C41_43E0_9909_1E66942D583B_.wvu.Rows" localSheetId="0" hidden="1">'С районами'!#REF!</definedName>
    <definedName name="Z_71C54092_4C6C_4C8C_A265_91A972B62C66_.wvu.PrintArea" localSheetId="4" hidden="1">Индикаторы!$A$2:$Q$15</definedName>
    <definedName name="Z_71C54092_4C6C_4C8C_A265_91A972B62C66_.wvu.PrintArea" localSheetId="0" hidden="1">'С районами'!$B$7:$W$377</definedName>
    <definedName name="Z_71C54092_4C6C_4C8C_A265_91A972B62C66_.wvu.Rows" localSheetId="2" hidden="1">Лист2!$18:$20,Лист2!$44:$44</definedName>
    <definedName name="Z_71C54092_4C6C_4C8C_A265_91A972B62C66_.wvu.Rows" localSheetId="0" hidden="1">'С районами'!$7:$7,'С районами'!$11:$11,'С районами'!#REF!</definedName>
    <definedName name="Z_9D70D5E3_0143_446F_8218_48DEA6051D81_.wvu.PrintArea" localSheetId="4" hidden="1">Индикаторы!$A$2:$Q$15</definedName>
    <definedName name="Z_9D70D5E3_0143_446F_8218_48DEA6051D81_.wvu.PrintArea" localSheetId="0" hidden="1">'С районами'!$B$7:$W$377</definedName>
    <definedName name="Z_9D70D5E3_0143_446F_8218_48DEA6051D81_.wvu.Rows" localSheetId="2" hidden="1">Лист2!$18:$20,Лист2!$44:$44</definedName>
    <definedName name="Z_9D70D5E3_0143_446F_8218_48DEA6051D81_.wvu.Rows" localSheetId="0" hidden="1">'С районами'!$7:$7,'С районами'!#REF!</definedName>
    <definedName name="Z_FAA5BF70_F891_455C_AB72_06E16A862E91_.wvu.Cols" localSheetId="0" hidden="1">'С районами'!$F:$L</definedName>
    <definedName name="Z_FAA5BF70_F891_455C_AB72_06E16A862E91_.wvu.PrintArea" localSheetId="4" hidden="1">Индикаторы!$A$2:$Q$15</definedName>
    <definedName name="Z_FAA5BF70_F891_455C_AB72_06E16A862E91_.wvu.PrintArea" localSheetId="0" hidden="1">'С районами'!$B$7:$W$377</definedName>
    <definedName name="Z_FAA5BF70_F891_455C_AB72_06E16A862E91_.wvu.Rows" localSheetId="2" hidden="1">Лист2!$18:$20,Лист2!$44:$44</definedName>
    <definedName name="Z_FAA5BF70_F891_455C_AB72_06E16A862E91_.wvu.Rows" localSheetId="0" hidden="1">'С районами'!$7:$7,'С районами'!$11:$11,'С районами'!#REF!</definedName>
    <definedName name="_xlnm.Print_Titles" localSheetId="0">'С районами'!$11:$11</definedName>
    <definedName name="_xlnm.Print_Area" localSheetId="4">Индикаторы!$A$2:$Q$15</definedName>
    <definedName name="_xlnm.Print_Area" localSheetId="0">'С районами'!$B$2:$W$343</definedName>
  </definedNames>
  <calcPr calcId="152511"/>
  <customWorkbookViews>
    <customWorkbookView name="Ганичева Ольга Романовна - Личное представление" guid="{31C8B02F-7C41-43E0-9909-1E66942D583B}" mergeInterval="0" personalView="1" maximized="1" xWindow="-8" yWindow="-8" windowWidth="1936" windowHeight="1056" activeSheetId="1"/>
    <customWorkbookView name="Сухих Анна Владимировна - Личное представление" guid="{9D70D5E3-0143-446F-8218-48DEA6051D81}" mergeInterval="0" personalView="1" xWindow="70" yWindow="41" windowWidth="1695" windowHeight="762" activeSheetId="1"/>
    <customWorkbookView name="Анна Владимировна Сухих - Личное представление" guid="{05F53BCD-6124-4610-A572-5BF05AC0C8C2}" mergeInterval="0" personalView="1" maximized="1" xWindow="-8" yWindow="-8" windowWidth="1936" windowHeight="1056" activeSheetId="1"/>
    <customWorkbookView name="Мария Вячеславовна Шилина - Личное представление" guid="{71C54092-4C6C-4C8C-A265-91A972B62C66}" mergeInterval="0" personalView="1" maximized="1" xWindow="-8" yWindow="-8" windowWidth="1296" windowHeight="1000" activeSheetId="1"/>
    <customWorkbookView name="Кириллова Алена Валерьевна - Личное представление" guid="{FAA5BF70-F891-455C-AB72-06E16A862E91}" mergeInterval="0" personalView="1" maximized="1" xWindow="-8" yWindow="-8" windowWidth="1296" windowHeight="1000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59" i="1" l="1"/>
  <c r="G334" i="1" l="1"/>
  <c r="G335" i="1"/>
  <c r="H335" i="1"/>
  <c r="I335" i="1"/>
  <c r="J335" i="1"/>
  <c r="K335" i="1"/>
  <c r="L335" i="1"/>
  <c r="M335" i="1"/>
  <c r="N335" i="1"/>
  <c r="O335" i="1"/>
  <c r="P335" i="1"/>
  <c r="Q335" i="1"/>
  <c r="R335" i="1"/>
  <c r="S335" i="1"/>
  <c r="T335" i="1"/>
  <c r="U335" i="1"/>
  <c r="G336" i="1"/>
  <c r="H336" i="1"/>
  <c r="I336" i="1"/>
  <c r="J336" i="1"/>
  <c r="K336" i="1"/>
  <c r="L336" i="1"/>
  <c r="M336" i="1"/>
  <c r="N336" i="1"/>
  <c r="O336" i="1"/>
  <c r="P336" i="1"/>
  <c r="Q336" i="1"/>
  <c r="R336" i="1"/>
  <c r="S336" i="1"/>
  <c r="T336" i="1"/>
  <c r="U336" i="1"/>
  <c r="G337" i="1"/>
  <c r="H337" i="1"/>
  <c r="I337" i="1"/>
  <c r="J337" i="1"/>
  <c r="K337" i="1"/>
  <c r="L337" i="1"/>
  <c r="M337" i="1"/>
  <c r="N337" i="1"/>
  <c r="O337" i="1"/>
  <c r="P337" i="1"/>
  <c r="Q337" i="1"/>
  <c r="R337" i="1"/>
  <c r="S337" i="1"/>
  <c r="T337" i="1"/>
  <c r="U337" i="1"/>
  <c r="G338" i="1"/>
  <c r="H338" i="1"/>
  <c r="I338" i="1"/>
  <c r="J338" i="1"/>
  <c r="K338" i="1"/>
  <c r="L338" i="1"/>
  <c r="M338" i="1"/>
  <c r="N338" i="1"/>
  <c r="O338" i="1"/>
  <c r="P338" i="1"/>
  <c r="Q338" i="1"/>
  <c r="R338" i="1"/>
  <c r="S338" i="1"/>
  <c r="T338" i="1"/>
  <c r="U338" i="1"/>
  <c r="F334" i="1"/>
  <c r="F335" i="1"/>
  <c r="F336" i="1"/>
  <c r="F337" i="1"/>
  <c r="F338" i="1"/>
  <c r="G275" i="1"/>
  <c r="H275" i="1"/>
  <c r="I275" i="1"/>
  <c r="J275" i="1"/>
  <c r="K275" i="1"/>
  <c r="L275" i="1"/>
  <c r="M275" i="1"/>
  <c r="N275" i="1"/>
  <c r="O275" i="1"/>
  <c r="P275" i="1"/>
  <c r="Q275" i="1"/>
  <c r="R275" i="1"/>
  <c r="S275" i="1"/>
  <c r="T275" i="1"/>
  <c r="U275" i="1"/>
  <c r="G276" i="1"/>
  <c r="H276" i="1"/>
  <c r="I276" i="1"/>
  <c r="J276" i="1"/>
  <c r="K276" i="1"/>
  <c r="L276" i="1"/>
  <c r="M276" i="1"/>
  <c r="N276" i="1"/>
  <c r="O276" i="1"/>
  <c r="P276" i="1"/>
  <c r="Q276" i="1"/>
  <c r="R276" i="1"/>
  <c r="S276" i="1"/>
  <c r="T276" i="1"/>
  <c r="U276" i="1"/>
  <c r="G277" i="1"/>
  <c r="H277" i="1"/>
  <c r="I277" i="1"/>
  <c r="J277" i="1"/>
  <c r="K277" i="1"/>
  <c r="L277" i="1"/>
  <c r="M277" i="1"/>
  <c r="N277" i="1"/>
  <c r="O277" i="1"/>
  <c r="P277" i="1"/>
  <c r="Q277" i="1"/>
  <c r="R277" i="1"/>
  <c r="S277" i="1"/>
  <c r="T277" i="1"/>
  <c r="U277" i="1"/>
  <c r="G278" i="1"/>
  <c r="H278" i="1"/>
  <c r="I278" i="1"/>
  <c r="J278" i="1"/>
  <c r="K278" i="1"/>
  <c r="L278" i="1"/>
  <c r="M278" i="1"/>
  <c r="N278" i="1"/>
  <c r="O278" i="1"/>
  <c r="P278" i="1"/>
  <c r="Q278" i="1"/>
  <c r="R278" i="1"/>
  <c r="S278" i="1"/>
  <c r="T278" i="1"/>
  <c r="U278" i="1"/>
  <c r="F274" i="1"/>
  <c r="F275" i="1"/>
  <c r="F276" i="1"/>
  <c r="F277" i="1"/>
  <c r="F278" i="1"/>
  <c r="F283" i="1"/>
  <c r="V318" i="1"/>
  <c r="V317" i="1"/>
  <c r="V316" i="1"/>
  <c r="V315" i="1"/>
  <c r="V314" i="1"/>
  <c r="U314" i="1"/>
  <c r="T314" i="1"/>
  <c r="S314" i="1"/>
  <c r="R314" i="1"/>
  <c r="Q314" i="1"/>
  <c r="P314" i="1"/>
  <c r="O314" i="1"/>
  <c r="N314" i="1"/>
  <c r="M314" i="1"/>
  <c r="L314" i="1"/>
  <c r="K314" i="1"/>
  <c r="J314" i="1"/>
  <c r="I314" i="1"/>
  <c r="H314" i="1"/>
  <c r="G314" i="1"/>
  <c r="F314" i="1"/>
  <c r="V163" i="1" l="1"/>
  <c r="V162" i="1"/>
  <c r="V161" i="1"/>
  <c r="V160" i="1"/>
  <c r="V159" i="1"/>
  <c r="U159" i="1"/>
  <c r="T159" i="1"/>
  <c r="S159" i="1"/>
  <c r="R159" i="1"/>
  <c r="Q159" i="1"/>
  <c r="P159" i="1"/>
  <c r="O159" i="1"/>
  <c r="N159" i="1"/>
  <c r="M159" i="1"/>
  <c r="L159" i="1"/>
  <c r="K159" i="1"/>
  <c r="J159" i="1"/>
  <c r="I159" i="1"/>
  <c r="H159" i="1"/>
  <c r="G159" i="1"/>
  <c r="F159" i="1"/>
  <c r="O171" i="1" l="1"/>
  <c r="U365" i="1" l="1"/>
  <c r="T365" i="1"/>
  <c r="S365" i="1"/>
  <c r="R365" i="1"/>
  <c r="Q365" i="1"/>
  <c r="P365" i="1"/>
  <c r="O365" i="1"/>
  <c r="N365" i="1"/>
  <c r="M365" i="1"/>
  <c r="L365" i="1"/>
  <c r="K365" i="1"/>
  <c r="J365" i="1"/>
  <c r="I365" i="1"/>
  <c r="H365" i="1"/>
  <c r="G365" i="1"/>
  <c r="F365" i="1"/>
  <c r="U364" i="1"/>
  <c r="T364" i="1"/>
  <c r="S364" i="1"/>
  <c r="R364" i="1"/>
  <c r="Q364" i="1"/>
  <c r="P364" i="1"/>
  <c r="O364" i="1"/>
  <c r="N364" i="1"/>
  <c r="M364" i="1"/>
  <c r="L364" i="1"/>
  <c r="K364" i="1"/>
  <c r="J364" i="1"/>
  <c r="I364" i="1"/>
  <c r="H364" i="1"/>
  <c r="G364" i="1"/>
  <c r="F364" i="1"/>
  <c r="X356" i="1"/>
  <c r="U349" i="1"/>
  <c r="T349" i="1"/>
  <c r="S349" i="1"/>
  <c r="R349" i="1"/>
  <c r="Q349" i="1"/>
  <c r="P349" i="1"/>
  <c r="O349" i="1"/>
  <c r="N349" i="1"/>
  <c r="M349" i="1"/>
  <c r="L349" i="1"/>
  <c r="K349" i="1"/>
  <c r="J349" i="1"/>
  <c r="I349" i="1"/>
  <c r="H349" i="1"/>
  <c r="G349" i="1"/>
  <c r="F349" i="1"/>
  <c r="V364" i="1" l="1"/>
  <c r="V365" i="1"/>
  <c r="O259" i="1" l="1"/>
  <c r="F145" i="1" l="1"/>
  <c r="G145" i="1"/>
  <c r="H145" i="1"/>
  <c r="I145" i="1"/>
  <c r="J145" i="1"/>
  <c r="K145" i="1"/>
  <c r="L145" i="1"/>
  <c r="M145" i="1"/>
  <c r="N145" i="1"/>
  <c r="F146" i="1"/>
  <c r="G146" i="1"/>
  <c r="H146" i="1"/>
  <c r="I146" i="1"/>
  <c r="J146" i="1"/>
  <c r="K146" i="1"/>
  <c r="L146" i="1"/>
  <c r="M146" i="1"/>
  <c r="N146" i="1"/>
  <c r="F147" i="1"/>
  <c r="G147" i="1"/>
  <c r="H147" i="1"/>
  <c r="I147" i="1"/>
  <c r="J147" i="1"/>
  <c r="K147" i="1"/>
  <c r="L147" i="1"/>
  <c r="M147" i="1"/>
  <c r="N147" i="1"/>
  <c r="V52" i="1"/>
  <c r="U51" i="1"/>
  <c r="U48" i="1" s="1"/>
  <c r="T51" i="1"/>
  <c r="T48" i="1" s="1"/>
  <c r="S51" i="1"/>
  <c r="S36" i="1" s="1"/>
  <c r="V50" i="1"/>
  <c r="V49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V47" i="1"/>
  <c r="V46" i="1"/>
  <c r="V45" i="1"/>
  <c r="V44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V42" i="1"/>
  <c r="V41" i="1"/>
  <c r="V40" i="1"/>
  <c r="V39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V37" i="1"/>
  <c r="R36" i="1"/>
  <c r="R33" i="1" s="1"/>
  <c r="Q36" i="1"/>
  <c r="Q33" i="1" s="1"/>
  <c r="P36" i="1"/>
  <c r="P33" i="1" s="1"/>
  <c r="V35" i="1"/>
  <c r="V34" i="1"/>
  <c r="O33" i="1"/>
  <c r="N33" i="1"/>
  <c r="M33" i="1"/>
  <c r="L33" i="1"/>
  <c r="K33" i="1"/>
  <c r="J33" i="1"/>
  <c r="I33" i="1"/>
  <c r="H33" i="1"/>
  <c r="G33" i="1"/>
  <c r="F33" i="1"/>
  <c r="V32" i="1"/>
  <c r="V31" i="1"/>
  <c r="V30" i="1"/>
  <c r="V29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V27" i="1"/>
  <c r="V26" i="1"/>
  <c r="V25" i="1"/>
  <c r="V24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U22" i="1"/>
  <c r="U17" i="1" s="1"/>
  <c r="T22" i="1"/>
  <c r="T17" i="1" s="1"/>
  <c r="S22" i="1"/>
  <c r="S17" i="1" s="1"/>
  <c r="R22" i="1"/>
  <c r="R17" i="1" s="1"/>
  <c r="Q22" i="1"/>
  <c r="Q17" i="1" s="1"/>
  <c r="P22" i="1"/>
  <c r="P17" i="1" s="1"/>
  <c r="U21" i="1"/>
  <c r="T21" i="1"/>
  <c r="S21" i="1"/>
  <c r="R21" i="1"/>
  <c r="Q21" i="1"/>
  <c r="Q16" i="1" s="1"/>
  <c r="P21" i="1"/>
  <c r="P16" i="1" s="1"/>
  <c r="U20" i="1"/>
  <c r="U15" i="1" s="1"/>
  <c r="T20" i="1"/>
  <c r="T15" i="1" s="1"/>
  <c r="S20" i="1"/>
  <c r="S15" i="1" s="1"/>
  <c r="R20" i="1"/>
  <c r="R15" i="1" s="1"/>
  <c r="Q20" i="1"/>
  <c r="Q15" i="1" s="1"/>
  <c r="P20" i="1"/>
  <c r="P15" i="1" s="1"/>
  <c r="U19" i="1"/>
  <c r="T19" i="1"/>
  <c r="S19" i="1"/>
  <c r="R19" i="1"/>
  <c r="R14" i="1" s="1"/>
  <c r="Q19" i="1"/>
  <c r="Q14" i="1" s="1"/>
  <c r="P19" i="1"/>
  <c r="P14" i="1" s="1"/>
  <c r="O18" i="1"/>
  <c r="O17" i="1" s="1"/>
  <c r="N18" i="1"/>
  <c r="N17" i="1" s="1"/>
  <c r="M18" i="1"/>
  <c r="M17" i="1" s="1"/>
  <c r="M16" i="1" s="1"/>
  <c r="L18" i="1"/>
  <c r="L17" i="1" s="1"/>
  <c r="L16" i="1" s="1"/>
  <c r="K18" i="1"/>
  <c r="K17" i="1" s="1"/>
  <c r="K16" i="1" s="1"/>
  <c r="J18" i="1"/>
  <c r="J17" i="1" s="1"/>
  <c r="J16" i="1" s="1"/>
  <c r="I18" i="1"/>
  <c r="I17" i="1" s="1"/>
  <c r="I16" i="1" s="1"/>
  <c r="H18" i="1"/>
  <c r="H17" i="1" s="1"/>
  <c r="H16" i="1" s="1"/>
  <c r="G18" i="1"/>
  <c r="G17" i="1" s="1"/>
  <c r="G16" i="1" s="1"/>
  <c r="F18" i="1"/>
  <c r="F17" i="1" s="1"/>
  <c r="F16" i="1" s="1"/>
  <c r="O16" i="1"/>
  <c r="F15" i="1" l="1"/>
  <c r="G15" i="1"/>
  <c r="I15" i="1"/>
  <c r="K15" i="1"/>
  <c r="H15" i="1"/>
  <c r="J15" i="1"/>
  <c r="L15" i="1"/>
  <c r="M15" i="1"/>
  <c r="S16" i="1"/>
  <c r="V28" i="1"/>
  <c r="V43" i="1"/>
  <c r="T36" i="1"/>
  <c r="V17" i="1"/>
  <c r="U36" i="1"/>
  <c r="U33" i="1" s="1"/>
  <c r="N16" i="1"/>
  <c r="V23" i="1"/>
  <c r="R18" i="1"/>
  <c r="R13" i="1" s="1"/>
  <c r="V22" i="1"/>
  <c r="O15" i="1"/>
  <c r="T33" i="1"/>
  <c r="V21" i="1"/>
  <c r="Q18" i="1"/>
  <c r="Q13" i="1" s="1"/>
  <c r="V38" i="1"/>
  <c r="V51" i="1"/>
  <c r="V48" i="1" s="1"/>
  <c r="S33" i="1"/>
  <c r="P18" i="1"/>
  <c r="P13" i="1" s="1"/>
  <c r="T18" i="1"/>
  <c r="S18" i="1"/>
  <c r="U18" i="1"/>
  <c r="V20" i="1"/>
  <c r="V19" i="1"/>
  <c r="T14" i="1"/>
  <c r="R16" i="1"/>
  <c r="S48" i="1"/>
  <c r="S14" i="1"/>
  <c r="U14" i="1"/>
  <c r="F186" i="1"/>
  <c r="F171" i="1"/>
  <c r="F166" i="1" s="1"/>
  <c r="F76" i="1"/>
  <c r="V36" i="1" l="1"/>
  <c r="V33" i="1" s="1"/>
  <c r="I14" i="1"/>
  <c r="H14" i="1"/>
  <c r="M14" i="1"/>
  <c r="O14" i="1"/>
  <c r="V14" i="1" s="1"/>
  <c r="J14" i="1"/>
  <c r="G14" i="1"/>
  <c r="U13" i="1"/>
  <c r="L14" i="1"/>
  <c r="K14" i="1"/>
  <c r="F14" i="1"/>
  <c r="T13" i="1"/>
  <c r="T16" i="1"/>
  <c r="U16" i="1"/>
  <c r="N15" i="1"/>
  <c r="V18" i="1"/>
  <c r="V15" i="1"/>
  <c r="S13" i="1"/>
  <c r="Z240" i="1"/>
  <c r="Z241" i="1" s="1"/>
  <c r="H13" i="1" l="1"/>
  <c r="K13" i="1"/>
  <c r="L13" i="1"/>
  <c r="F13" i="1"/>
  <c r="J13" i="1"/>
  <c r="V16" i="1"/>
  <c r="O13" i="1"/>
  <c r="V13" i="1" s="1"/>
  <c r="I13" i="1"/>
  <c r="G13" i="1"/>
  <c r="M13" i="1"/>
  <c r="N14" i="1"/>
  <c r="P269" i="1"/>
  <c r="P259" i="1"/>
  <c r="N13" i="1" l="1"/>
  <c r="P61" i="1"/>
  <c r="O301" i="1" l="1"/>
  <c r="O187" i="1" l="1"/>
  <c r="N282" i="1" l="1"/>
  <c r="O282" i="1" l="1"/>
  <c r="V273" i="1" l="1"/>
  <c r="V272" i="1"/>
  <c r="V271" i="1"/>
  <c r="V270" i="1"/>
  <c r="V269" i="1" s="1"/>
  <c r="K269" i="1"/>
  <c r="J269" i="1"/>
  <c r="I269" i="1"/>
  <c r="H269" i="1"/>
  <c r="G269" i="1"/>
  <c r="F269" i="1"/>
  <c r="Y87" i="1" l="1"/>
  <c r="T62" i="1" l="1"/>
  <c r="N61" i="1" l="1"/>
  <c r="AA32" i="7" l="1"/>
  <c r="AA26" i="7"/>
  <c r="AA27" i="7"/>
  <c r="AA28" i="7"/>
  <c r="AA29" i="7"/>
  <c r="AA30" i="7"/>
  <c r="AA25" i="7"/>
  <c r="Y33" i="7"/>
  <c r="Y30" i="7"/>
  <c r="Y29" i="7"/>
  <c r="Y28" i="7"/>
  <c r="Y27" i="7"/>
  <c r="Y26" i="7"/>
  <c r="Y25" i="7"/>
  <c r="O302" i="1" l="1"/>
  <c r="P145" i="1" l="1"/>
  <c r="Q145" i="1"/>
  <c r="R145" i="1"/>
  <c r="S145" i="1"/>
  <c r="T145" i="1"/>
  <c r="U145" i="1"/>
  <c r="P146" i="1"/>
  <c r="Q146" i="1"/>
  <c r="R146" i="1"/>
  <c r="S146" i="1"/>
  <c r="T146" i="1"/>
  <c r="U146" i="1"/>
  <c r="P147" i="1"/>
  <c r="Q147" i="1"/>
  <c r="R147" i="1"/>
  <c r="S147" i="1"/>
  <c r="T147" i="1"/>
  <c r="U147" i="1"/>
  <c r="P148" i="1"/>
  <c r="Q148" i="1"/>
  <c r="R148" i="1"/>
  <c r="S148" i="1"/>
  <c r="T148" i="1"/>
  <c r="U148" i="1"/>
  <c r="O145" i="1"/>
  <c r="O146" i="1"/>
  <c r="O147" i="1"/>
  <c r="O148" i="1"/>
  <c r="O132" i="1"/>
  <c r="V158" i="1"/>
  <c r="V156" i="1"/>
  <c r="V155" i="1"/>
  <c r="R154" i="1"/>
  <c r="Q154" i="1"/>
  <c r="P154" i="1"/>
  <c r="O154" i="1"/>
  <c r="N154" i="1"/>
  <c r="N144" i="1" s="1"/>
  <c r="M154" i="1"/>
  <c r="M144" i="1" s="1"/>
  <c r="L154" i="1"/>
  <c r="L144" i="1" s="1"/>
  <c r="K154" i="1"/>
  <c r="K144" i="1" s="1"/>
  <c r="J154" i="1"/>
  <c r="I154" i="1"/>
  <c r="H154" i="1"/>
  <c r="G154" i="1"/>
  <c r="F154" i="1"/>
  <c r="F144" i="1" s="1"/>
  <c r="V153" i="1"/>
  <c r="V152" i="1"/>
  <c r="V151" i="1"/>
  <c r="V150" i="1"/>
  <c r="U149" i="1"/>
  <c r="T149" i="1"/>
  <c r="S149" i="1"/>
  <c r="R149" i="1"/>
  <c r="R144" i="1" s="1"/>
  <c r="Q149" i="1"/>
  <c r="Q144" i="1" s="1"/>
  <c r="P149" i="1"/>
  <c r="O149" i="1"/>
  <c r="N149" i="1"/>
  <c r="M149" i="1"/>
  <c r="L149" i="1"/>
  <c r="K149" i="1"/>
  <c r="J149" i="1"/>
  <c r="I149" i="1"/>
  <c r="H149" i="1"/>
  <c r="G149" i="1"/>
  <c r="F149" i="1"/>
  <c r="U43" i="7"/>
  <c r="Q43" i="7"/>
  <c r="R43" i="7"/>
  <c r="S43" i="7"/>
  <c r="P43" i="7"/>
  <c r="S38" i="7"/>
  <c r="Y19" i="7"/>
  <c r="W19" i="7"/>
  <c r="Q19" i="7"/>
  <c r="R19" i="7"/>
  <c r="S19" i="7"/>
  <c r="T19" i="7"/>
  <c r="P19" i="7"/>
  <c r="S42" i="7"/>
  <c r="R38" i="7"/>
  <c r="Q38" i="7"/>
  <c r="P38" i="7"/>
  <c r="T37" i="7"/>
  <c r="U37" i="7" s="1"/>
  <c r="T36" i="7"/>
  <c r="U36" i="7" s="1"/>
  <c r="T35" i="7"/>
  <c r="U35" i="7" s="1"/>
  <c r="T34" i="7"/>
  <c r="U34" i="7" s="1"/>
  <c r="T33" i="7"/>
  <c r="U33" i="7" s="1"/>
  <c r="T32" i="7"/>
  <c r="U32" i="7" s="1"/>
  <c r="T31" i="7"/>
  <c r="U31" i="7" s="1"/>
  <c r="T30" i="7"/>
  <c r="U30" i="7" s="1"/>
  <c r="T29" i="7"/>
  <c r="U29" i="7" s="1"/>
  <c r="T28" i="7"/>
  <c r="U28" i="7" s="1"/>
  <c r="T27" i="7"/>
  <c r="U27" i="7" s="1"/>
  <c r="T26" i="7"/>
  <c r="U26" i="7" s="1"/>
  <c r="T25" i="7"/>
  <c r="U25" i="7" s="1"/>
  <c r="H144" i="1" l="1"/>
  <c r="G144" i="1"/>
  <c r="I144" i="1"/>
  <c r="J144" i="1"/>
  <c r="V149" i="1"/>
  <c r="P144" i="1"/>
  <c r="O144" i="1"/>
  <c r="S154" i="1"/>
  <c r="S144" i="1" s="1"/>
  <c r="T38" i="7"/>
  <c r="U38" i="7" s="1"/>
  <c r="Q17" i="7"/>
  <c r="R17" i="7"/>
  <c r="T17" i="7" s="1"/>
  <c r="U17" i="7" s="1"/>
  <c r="S17" i="7"/>
  <c r="P17" i="7"/>
  <c r="U9" i="7"/>
  <c r="U5" i="7"/>
  <c r="U7" i="7"/>
  <c r="T5" i="7"/>
  <c r="T6" i="7"/>
  <c r="U6" i="7" s="1"/>
  <c r="T7" i="7"/>
  <c r="T8" i="7"/>
  <c r="U8" i="7" s="1"/>
  <c r="T9" i="7"/>
  <c r="T10" i="7"/>
  <c r="U10" i="7" s="1"/>
  <c r="T11" i="7"/>
  <c r="U11" i="7" s="1"/>
  <c r="T12" i="7"/>
  <c r="U12" i="7" s="1"/>
  <c r="T13" i="7"/>
  <c r="U13" i="7" s="1"/>
  <c r="T14" i="7"/>
  <c r="U14" i="7" s="1"/>
  <c r="T15" i="7"/>
  <c r="U15" i="7" s="1"/>
  <c r="T16" i="7"/>
  <c r="U16" i="7" s="1"/>
  <c r="T4" i="7"/>
  <c r="U4" i="7" s="1"/>
  <c r="M17" i="7"/>
  <c r="L17" i="7"/>
  <c r="U154" i="1" l="1"/>
  <c r="U144" i="1" s="1"/>
  <c r="T154" i="1"/>
  <c r="T144" i="1" s="1"/>
  <c r="V157" i="1"/>
  <c r="V154" i="1" s="1"/>
  <c r="H9" i="7"/>
  <c r="H7" i="7"/>
  <c r="F5" i="7"/>
  <c r="F6" i="7"/>
  <c r="F7" i="7"/>
  <c r="F4" i="7"/>
  <c r="D7" i="7"/>
  <c r="D14" i="7" s="1"/>
  <c r="P237" i="1" l="1"/>
  <c r="Q237" i="1"/>
  <c r="R237" i="1"/>
  <c r="S237" i="1"/>
  <c r="P117" i="1" l="1"/>
  <c r="Q117" i="1"/>
  <c r="Q61" i="1"/>
  <c r="P62" i="1"/>
  <c r="Q62" i="1"/>
  <c r="R62" i="1"/>
  <c r="V102" i="1" l="1"/>
  <c r="S312" i="1" l="1"/>
  <c r="S182" i="1"/>
  <c r="P77" i="1" l="1"/>
  <c r="S292" i="1" l="1"/>
  <c r="T292" i="1" s="1"/>
  <c r="U292" i="1" s="1"/>
  <c r="T312" i="1"/>
  <c r="T182" i="1"/>
  <c r="U182" i="1" s="1"/>
  <c r="S197" i="1"/>
  <c r="T197" i="1" s="1"/>
  <c r="U197" i="1" s="1"/>
  <c r="P187" i="1"/>
  <c r="Q187" i="1"/>
  <c r="P172" i="1"/>
  <c r="P302" i="1"/>
  <c r="Q302" i="1"/>
  <c r="R302" i="1"/>
  <c r="T302" i="1" l="1"/>
  <c r="U312" i="1"/>
  <c r="U302" i="1" s="1"/>
  <c r="S302" i="1"/>
  <c r="O252" i="1"/>
  <c r="O237" i="1"/>
  <c r="O69" i="1" l="1"/>
  <c r="G320" i="1" l="1"/>
  <c r="H320" i="1"/>
  <c r="I320" i="1"/>
  <c r="J320" i="1"/>
  <c r="K320" i="1"/>
  <c r="L320" i="1"/>
  <c r="M320" i="1"/>
  <c r="N320" i="1"/>
  <c r="O320" i="1"/>
  <c r="P320" i="1"/>
  <c r="Q320" i="1"/>
  <c r="R320" i="1"/>
  <c r="S320" i="1"/>
  <c r="T320" i="1"/>
  <c r="U320" i="1"/>
  <c r="G321" i="1"/>
  <c r="H321" i="1"/>
  <c r="I321" i="1"/>
  <c r="J321" i="1"/>
  <c r="K321" i="1"/>
  <c r="L321" i="1"/>
  <c r="M321" i="1"/>
  <c r="N321" i="1"/>
  <c r="O321" i="1"/>
  <c r="P321" i="1"/>
  <c r="Q321" i="1"/>
  <c r="R321" i="1"/>
  <c r="S321" i="1"/>
  <c r="T321" i="1"/>
  <c r="U321" i="1"/>
  <c r="G322" i="1"/>
  <c r="H322" i="1"/>
  <c r="I322" i="1"/>
  <c r="J322" i="1"/>
  <c r="K322" i="1"/>
  <c r="L322" i="1"/>
  <c r="M322" i="1"/>
  <c r="N322" i="1"/>
  <c r="O322" i="1"/>
  <c r="P322" i="1"/>
  <c r="Q322" i="1"/>
  <c r="R322" i="1"/>
  <c r="S322" i="1"/>
  <c r="T322" i="1"/>
  <c r="U322" i="1"/>
  <c r="G323" i="1"/>
  <c r="H323" i="1"/>
  <c r="I323" i="1"/>
  <c r="J323" i="1"/>
  <c r="K323" i="1"/>
  <c r="L323" i="1"/>
  <c r="M323" i="1"/>
  <c r="N323" i="1"/>
  <c r="O323" i="1"/>
  <c r="P323" i="1"/>
  <c r="Q323" i="1"/>
  <c r="R323" i="1"/>
  <c r="S323" i="1"/>
  <c r="T323" i="1"/>
  <c r="U323" i="1"/>
  <c r="F320" i="1"/>
  <c r="F321" i="1"/>
  <c r="F322" i="1"/>
  <c r="F323" i="1"/>
  <c r="G300" i="1"/>
  <c r="H300" i="1"/>
  <c r="I300" i="1"/>
  <c r="J300" i="1"/>
  <c r="K300" i="1"/>
  <c r="L300" i="1"/>
  <c r="M300" i="1"/>
  <c r="N300" i="1"/>
  <c r="O300" i="1"/>
  <c r="P300" i="1"/>
  <c r="Q300" i="1"/>
  <c r="R300" i="1"/>
  <c r="S300" i="1"/>
  <c r="T300" i="1"/>
  <c r="U300" i="1"/>
  <c r="G301" i="1"/>
  <c r="H301" i="1"/>
  <c r="I301" i="1"/>
  <c r="J301" i="1"/>
  <c r="K301" i="1"/>
  <c r="L301" i="1"/>
  <c r="M301" i="1"/>
  <c r="N301" i="1"/>
  <c r="P301" i="1"/>
  <c r="Q301" i="1"/>
  <c r="R301" i="1"/>
  <c r="S301" i="1"/>
  <c r="T301" i="1"/>
  <c r="U301" i="1"/>
  <c r="G302" i="1"/>
  <c r="H302" i="1"/>
  <c r="I302" i="1"/>
  <c r="J302" i="1"/>
  <c r="K302" i="1"/>
  <c r="L302" i="1"/>
  <c r="M302" i="1"/>
  <c r="N302" i="1"/>
  <c r="G303" i="1"/>
  <c r="H303" i="1"/>
  <c r="I303" i="1"/>
  <c r="J303" i="1"/>
  <c r="K303" i="1"/>
  <c r="L303" i="1"/>
  <c r="M303" i="1"/>
  <c r="N303" i="1"/>
  <c r="O303" i="1"/>
  <c r="P303" i="1"/>
  <c r="Q303" i="1"/>
  <c r="R303" i="1"/>
  <c r="S303" i="1"/>
  <c r="T303" i="1"/>
  <c r="U303" i="1"/>
  <c r="F309" i="1"/>
  <c r="G309" i="1"/>
  <c r="H309" i="1"/>
  <c r="I309" i="1"/>
  <c r="J309" i="1"/>
  <c r="K309" i="1"/>
  <c r="L309" i="1"/>
  <c r="M309" i="1"/>
  <c r="F300" i="1"/>
  <c r="F301" i="1"/>
  <c r="F302" i="1"/>
  <c r="F303" i="1"/>
  <c r="G280" i="1"/>
  <c r="H280" i="1"/>
  <c r="I280" i="1"/>
  <c r="J280" i="1"/>
  <c r="K280" i="1"/>
  <c r="L280" i="1"/>
  <c r="M280" i="1"/>
  <c r="N280" i="1"/>
  <c r="O280" i="1"/>
  <c r="P280" i="1"/>
  <c r="Q280" i="1"/>
  <c r="R280" i="1"/>
  <c r="S280" i="1"/>
  <c r="T280" i="1"/>
  <c r="U280" i="1"/>
  <c r="G281" i="1"/>
  <c r="H281" i="1"/>
  <c r="I281" i="1"/>
  <c r="J281" i="1"/>
  <c r="K281" i="1"/>
  <c r="L281" i="1"/>
  <c r="M281" i="1"/>
  <c r="N281" i="1"/>
  <c r="O281" i="1"/>
  <c r="P281" i="1"/>
  <c r="Q281" i="1"/>
  <c r="R281" i="1"/>
  <c r="S281" i="1"/>
  <c r="T281" i="1"/>
  <c r="U281" i="1"/>
  <c r="G282" i="1"/>
  <c r="H282" i="1"/>
  <c r="I282" i="1"/>
  <c r="J282" i="1"/>
  <c r="K282" i="1"/>
  <c r="L282" i="1"/>
  <c r="M282" i="1"/>
  <c r="P282" i="1"/>
  <c r="Q282" i="1"/>
  <c r="R282" i="1"/>
  <c r="S282" i="1"/>
  <c r="T282" i="1"/>
  <c r="U282" i="1"/>
  <c r="G283" i="1"/>
  <c r="H283" i="1"/>
  <c r="I283" i="1"/>
  <c r="J283" i="1"/>
  <c r="K283" i="1"/>
  <c r="L283" i="1"/>
  <c r="M283" i="1"/>
  <c r="N283" i="1"/>
  <c r="O283" i="1"/>
  <c r="P283" i="1"/>
  <c r="Q283" i="1"/>
  <c r="R283" i="1"/>
  <c r="S283" i="1"/>
  <c r="T283" i="1"/>
  <c r="U283" i="1"/>
  <c r="F280" i="1"/>
  <c r="F281" i="1"/>
  <c r="F282" i="1"/>
  <c r="G250" i="1"/>
  <c r="H250" i="1"/>
  <c r="I250" i="1"/>
  <c r="J250" i="1"/>
  <c r="K250" i="1"/>
  <c r="L250" i="1"/>
  <c r="M250" i="1"/>
  <c r="N250" i="1"/>
  <c r="O250" i="1"/>
  <c r="P250" i="1"/>
  <c r="Q250" i="1"/>
  <c r="R250" i="1"/>
  <c r="S250" i="1"/>
  <c r="T250" i="1"/>
  <c r="U250" i="1"/>
  <c r="G251" i="1"/>
  <c r="H251" i="1"/>
  <c r="I251" i="1"/>
  <c r="J251" i="1"/>
  <c r="K251" i="1"/>
  <c r="L251" i="1"/>
  <c r="M251" i="1"/>
  <c r="N251" i="1"/>
  <c r="O251" i="1"/>
  <c r="P251" i="1"/>
  <c r="Q251" i="1"/>
  <c r="R251" i="1"/>
  <c r="S251" i="1"/>
  <c r="T251" i="1"/>
  <c r="U251" i="1"/>
  <c r="G252" i="1"/>
  <c r="H252" i="1"/>
  <c r="I252" i="1"/>
  <c r="J252" i="1"/>
  <c r="K252" i="1"/>
  <c r="L252" i="1"/>
  <c r="M252" i="1"/>
  <c r="P252" i="1"/>
  <c r="Q252" i="1"/>
  <c r="R252" i="1"/>
  <c r="S252" i="1"/>
  <c r="T252" i="1"/>
  <c r="U252" i="1"/>
  <c r="G253" i="1"/>
  <c r="H253" i="1"/>
  <c r="I253" i="1"/>
  <c r="J253" i="1"/>
  <c r="K253" i="1"/>
  <c r="L253" i="1"/>
  <c r="M253" i="1"/>
  <c r="N253" i="1"/>
  <c r="O253" i="1"/>
  <c r="P253" i="1"/>
  <c r="Q253" i="1"/>
  <c r="R253" i="1"/>
  <c r="S253" i="1"/>
  <c r="T253" i="1"/>
  <c r="U253" i="1"/>
  <c r="F250" i="1"/>
  <c r="F251" i="1"/>
  <c r="F252" i="1"/>
  <c r="F253" i="1"/>
  <c r="G235" i="1"/>
  <c r="H235" i="1"/>
  <c r="I235" i="1"/>
  <c r="J235" i="1"/>
  <c r="K235" i="1"/>
  <c r="L235" i="1"/>
  <c r="M235" i="1"/>
  <c r="N235" i="1"/>
  <c r="O235" i="1"/>
  <c r="P235" i="1"/>
  <c r="Q235" i="1"/>
  <c r="R235" i="1"/>
  <c r="S235" i="1"/>
  <c r="T235" i="1"/>
  <c r="U235" i="1"/>
  <c r="G236" i="1"/>
  <c r="H236" i="1"/>
  <c r="I236" i="1"/>
  <c r="J236" i="1"/>
  <c r="K236" i="1"/>
  <c r="L236" i="1"/>
  <c r="M236" i="1"/>
  <c r="N236" i="1"/>
  <c r="O236" i="1"/>
  <c r="P236" i="1"/>
  <c r="Q236" i="1"/>
  <c r="R236" i="1"/>
  <c r="S236" i="1"/>
  <c r="T236" i="1"/>
  <c r="U236" i="1"/>
  <c r="G237" i="1"/>
  <c r="H237" i="1"/>
  <c r="I237" i="1"/>
  <c r="J237" i="1"/>
  <c r="K237" i="1"/>
  <c r="L237" i="1"/>
  <c r="M237" i="1"/>
  <c r="N237" i="1"/>
  <c r="T237" i="1"/>
  <c r="U237" i="1"/>
  <c r="F235" i="1"/>
  <c r="F236" i="1"/>
  <c r="F237" i="1"/>
  <c r="G238" i="1"/>
  <c r="H238" i="1"/>
  <c r="I238" i="1"/>
  <c r="J238" i="1"/>
  <c r="K238" i="1"/>
  <c r="L238" i="1"/>
  <c r="M238" i="1"/>
  <c r="N238" i="1"/>
  <c r="O238" i="1"/>
  <c r="P238" i="1"/>
  <c r="Q238" i="1"/>
  <c r="R238" i="1"/>
  <c r="S238" i="1"/>
  <c r="T238" i="1"/>
  <c r="U238" i="1"/>
  <c r="F238" i="1"/>
  <c r="H279" i="1" l="1"/>
  <c r="H319" i="1"/>
  <c r="H249" i="1"/>
  <c r="F249" i="1"/>
  <c r="P319" i="1"/>
  <c r="P279" i="1"/>
  <c r="Q249" i="1"/>
  <c r="F319" i="1"/>
  <c r="R319" i="1"/>
  <c r="Q319" i="1"/>
  <c r="O279" i="1"/>
  <c r="G279" i="1"/>
  <c r="G319" i="1"/>
  <c r="S299" i="1"/>
  <c r="O319" i="1"/>
  <c r="O249" i="1"/>
  <c r="G249" i="1"/>
  <c r="P299" i="1"/>
  <c r="H299" i="1"/>
  <c r="Q279" i="1"/>
  <c r="V280" i="1"/>
  <c r="I279" i="1"/>
  <c r="I299" i="1"/>
  <c r="V321" i="1"/>
  <c r="V281" i="1"/>
  <c r="V320" i="1"/>
  <c r="V250" i="1"/>
  <c r="I249" i="1"/>
  <c r="O299" i="1"/>
  <c r="V303" i="1"/>
  <c r="I319" i="1"/>
  <c r="V251" i="1"/>
  <c r="F279" i="1"/>
  <c r="V301" i="1"/>
  <c r="V300" i="1"/>
  <c r="V282" i="1"/>
  <c r="V323" i="1"/>
  <c r="J319" i="1"/>
  <c r="L319" i="1"/>
  <c r="M319" i="1"/>
  <c r="K319" i="1"/>
  <c r="N319" i="1"/>
  <c r="V322" i="1"/>
  <c r="U319" i="1"/>
  <c r="T319" i="1"/>
  <c r="S319" i="1"/>
  <c r="N299" i="1"/>
  <c r="Q299" i="1"/>
  <c r="K299" i="1"/>
  <c r="M299" i="1"/>
  <c r="L299" i="1"/>
  <c r="U299" i="1"/>
  <c r="T299" i="1"/>
  <c r="R299" i="1"/>
  <c r="J299" i="1"/>
  <c r="V302" i="1"/>
  <c r="G299" i="1"/>
  <c r="F299" i="1"/>
  <c r="U279" i="1"/>
  <c r="M279" i="1"/>
  <c r="N279" i="1"/>
  <c r="T279" i="1"/>
  <c r="L279" i="1"/>
  <c r="S279" i="1"/>
  <c r="K279" i="1"/>
  <c r="R279" i="1"/>
  <c r="J279" i="1"/>
  <c r="V283" i="1"/>
  <c r="T249" i="1"/>
  <c r="U249" i="1"/>
  <c r="L249" i="1"/>
  <c r="M249" i="1"/>
  <c r="P249" i="1"/>
  <c r="S249" i="1"/>
  <c r="K249" i="1"/>
  <c r="R249" i="1"/>
  <c r="J249" i="1"/>
  <c r="V253" i="1"/>
  <c r="V238" i="1"/>
  <c r="V237" i="1"/>
  <c r="V236" i="1"/>
  <c r="V235" i="1"/>
  <c r="U234" i="1"/>
  <c r="T234" i="1"/>
  <c r="S234" i="1"/>
  <c r="R234" i="1"/>
  <c r="Q234" i="1"/>
  <c r="P234" i="1"/>
  <c r="O234" i="1"/>
  <c r="N234" i="1"/>
  <c r="M234" i="1"/>
  <c r="L234" i="1"/>
  <c r="K234" i="1"/>
  <c r="J234" i="1"/>
  <c r="I234" i="1"/>
  <c r="H234" i="1"/>
  <c r="G234" i="1"/>
  <c r="F234" i="1"/>
  <c r="G220" i="1"/>
  <c r="H220" i="1"/>
  <c r="I220" i="1"/>
  <c r="J220" i="1"/>
  <c r="K220" i="1"/>
  <c r="L220" i="1"/>
  <c r="M220" i="1"/>
  <c r="N220" i="1"/>
  <c r="O220" i="1"/>
  <c r="P220" i="1"/>
  <c r="Q220" i="1"/>
  <c r="R220" i="1"/>
  <c r="S220" i="1"/>
  <c r="T220" i="1"/>
  <c r="U220" i="1"/>
  <c r="G221" i="1"/>
  <c r="H221" i="1"/>
  <c r="I221" i="1"/>
  <c r="J221" i="1"/>
  <c r="K221" i="1"/>
  <c r="L221" i="1"/>
  <c r="M221" i="1"/>
  <c r="N221" i="1"/>
  <c r="O221" i="1"/>
  <c r="P221" i="1"/>
  <c r="Q221" i="1"/>
  <c r="R221" i="1"/>
  <c r="S221" i="1"/>
  <c r="T221" i="1"/>
  <c r="U221" i="1"/>
  <c r="G222" i="1"/>
  <c r="H222" i="1"/>
  <c r="I222" i="1"/>
  <c r="J222" i="1"/>
  <c r="K222" i="1"/>
  <c r="L222" i="1"/>
  <c r="M222" i="1"/>
  <c r="N222" i="1"/>
  <c r="O222" i="1"/>
  <c r="P222" i="1"/>
  <c r="Q222" i="1"/>
  <c r="R222" i="1"/>
  <c r="S222" i="1"/>
  <c r="T222" i="1"/>
  <c r="U222" i="1"/>
  <c r="G223" i="1"/>
  <c r="H223" i="1"/>
  <c r="I223" i="1"/>
  <c r="J223" i="1"/>
  <c r="K223" i="1"/>
  <c r="L223" i="1"/>
  <c r="M223" i="1"/>
  <c r="N223" i="1"/>
  <c r="O223" i="1"/>
  <c r="P223" i="1"/>
  <c r="Q223" i="1"/>
  <c r="R223" i="1"/>
  <c r="S223" i="1"/>
  <c r="T223" i="1"/>
  <c r="U223" i="1"/>
  <c r="F220" i="1"/>
  <c r="F221" i="1"/>
  <c r="F222" i="1"/>
  <c r="F223" i="1"/>
  <c r="G205" i="1"/>
  <c r="H205" i="1"/>
  <c r="I205" i="1"/>
  <c r="J205" i="1"/>
  <c r="J200" i="1" s="1"/>
  <c r="K205" i="1"/>
  <c r="L205" i="1"/>
  <c r="M205" i="1"/>
  <c r="M200" i="1" s="1"/>
  <c r="N205" i="1"/>
  <c r="N200" i="1" s="1"/>
  <c r="O205" i="1"/>
  <c r="P205" i="1"/>
  <c r="P200" i="1" s="1"/>
  <c r="Q205" i="1"/>
  <c r="Q200" i="1" s="1"/>
  <c r="R205" i="1"/>
  <c r="R200" i="1" s="1"/>
  <c r="S205" i="1"/>
  <c r="S200" i="1" s="1"/>
  <c r="T205" i="1"/>
  <c r="T200" i="1" s="1"/>
  <c r="U205" i="1"/>
  <c r="U200" i="1" s="1"/>
  <c r="G206" i="1"/>
  <c r="H206" i="1"/>
  <c r="H201" i="1" s="1"/>
  <c r="I206" i="1"/>
  <c r="J206" i="1"/>
  <c r="K206" i="1"/>
  <c r="L206" i="1"/>
  <c r="M206" i="1"/>
  <c r="M201" i="1" s="1"/>
  <c r="N206" i="1"/>
  <c r="N201" i="1" s="1"/>
  <c r="O206" i="1"/>
  <c r="O201" i="1" s="1"/>
  <c r="P206" i="1"/>
  <c r="P201" i="1" s="1"/>
  <c r="Q206" i="1"/>
  <c r="Q201" i="1" s="1"/>
  <c r="R206" i="1"/>
  <c r="R201" i="1" s="1"/>
  <c r="S206" i="1"/>
  <c r="S201" i="1" s="1"/>
  <c r="T206" i="1"/>
  <c r="T201" i="1" s="1"/>
  <c r="U206" i="1"/>
  <c r="U201" i="1" s="1"/>
  <c r="G207" i="1"/>
  <c r="G202" i="1" s="1"/>
  <c r="H207" i="1"/>
  <c r="H202" i="1" s="1"/>
  <c r="I207" i="1"/>
  <c r="I202" i="1" s="1"/>
  <c r="J207" i="1"/>
  <c r="K207" i="1"/>
  <c r="L207" i="1"/>
  <c r="M207" i="1"/>
  <c r="O207" i="1"/>
  <c r="P207" i="1"/>
  <c r="Q207" i="1"/>
  <c r="R207" i="1"/>
  <c r="S207" i="1"/>
  <c r="T207" i="1"/>
  <c r="U207" i="1"/>
  <c r="G208" i="1"/>
  <c r="H208" i="1"/>
  <c r="I208" i="1"/>
  <c r="J208" i="1"/>
  <c r="K208" i="1"/>
  <c r="L208" i="1"/>
  <c r="M208" i="1"/>
  <c r="N208" i="1"/>
  <c r="O208" i="1"/>
  <c r="P208" i="1"/>
  <c r="Q208" i="1"/>
  <c r="R208" i="1"/>
  <c r="S208" i="1"/>
  <c r="T208" i="1"/>
  <c r="U208" i="1"/>
  <c r="F205" i="1"/>
  <c r="F206" i="1"/>
  <c r="F207" i="1"/>
  <c r="F208" i="1"/>
  <c r="G185" i="1"/>
  <c r="H185" i="1"/>
  <c r="I185" i="1"/>
  <c r="J185" i="1"/>
  <c r="K185" i="1"/>
  <c r="L185" i="1"/>
  <c r="M185" i="1"/>
  <c r="N185" i="1"/>
  <c r="O185" i="1"/>
  <c r="P185" i="1"/>
  <c r="Q185" i="1"/>
  <c r="R185" i="1"/>
  <c r="S185" i="1"/>
  <c r="T185" i="1"/>
  <c r="U185" i="1"/>
  <c r="G186" i="1"/>
  <c r="H186" i="1"/>
  <c r="I186" i="1"/>
  <c r="J186" i="1"/>
  <c r="K186" i="1"/>
  <c r="L186" i="1"/>
  <c r="M186" i="1"/>
  <c r="N186" i="1"/>
  <c r="O186" i="1"/>
  <c r="P186" i="1"/>
  <c r="Q186" i="1"/>
  <c r="R186" i="1"/>
  <c r="S186" i="1"/>
  <c r="T186" i="1"/>
  <c r="U186" i="1"/>
  <c r="G187" i="1"/>
  <c r="H187" i="1"/>
  <c r="I187" i="1"/>
  <c r="J187" i="1"/>
  <c r="K187" i="1"/>
  <c r="L187" i="1"/>
  <c r="M187" i="1"/>
  <c r="R187" i="1"/>
  <c r="S187" i="1"/>
  <c r="T187" i="1"/>
  <c r="U187" i="1"/>
  <c r="G188" i="1"/>
  <c r="H188" i="1"/>
  <c r="I188" i="1"/>
  <c r="J188" i="1"/>
  <c r="K188" i="1"/>
  <c r="L188" i="1"/>
  <c r="M188" i="1"/>
  <c r="N188" i="1"/>
  <c r="O188" i="1"/>
  <c r="P188" i="1"/>
  <c r="Q188" i="1"/>
  <c r="R188" i="1"/>
  <c r="S188" i="1"/>
  <c r="T188" i="1"/>
  <c r="U188" i="1"/>
  <c r="F185" i="1"/>
  <c r="F187" i="1"/>
  <c r="F188" i="1"/>
  <c r="G170" i="1"/>
  <c r="H170" i="1"/>
  <c r="I170" i="1"/>
  <c r="J170" i="1"/>
  <c r="K170" i="1"/>
  <c r="L170" i="1"/>
  <c r="M170" i="1"/>
  <c r="N170" i="1"/>
  <c r="O170" i="1"/>
  <c r="P170" i="1"/>
  <c r="Q170" i="1"/>
  <c r="R170" i="1"/>
  <c r="S170" i="1"/>
  <c r="T170" i="1"/>
  <c r="U170" i="1"/>
  <c r="G171" i="1"/>
  <c r="H171" i="1"/>
  <c r="I171" i="1"/>
  <c r="J171" i="1"/>
  <c r="K171" i="1"/>
  <c r="L171" i="1"/>
  <c r="M171" i="1"/>
  <c r="N171" i="1"/>
  <c r="P171" i="1"/>
  <c r="Q171" i="1"/>
  <c r="R171" i="1"/>
  <c r="S171" i="1"/>
  <c r="T171" i="1"/>
  <c r="U171" i="1"/>
  <c r="G172" i="1"/>
  <c r="H172" i="1"/>
  <c r="I172" i="1"/>
  <c r="J172" i="1"/>
  <c r="K172" i="1"/>
  <c r="L172" i="1"/>
  <c r="M172" i="1"/>
  <c r="O172" i="1"/>
  <c r="P167" i="1"/>
  <c r="Q172" i="1"/>
  <c r="R172" i="1"/>
  <c r="S172" i="1"/>
  <c r="T172" i="1"/>
  <c r="U172" i="1"/>
  <c r="G173" i="1"/>
  <c r="H173" i="1"/>
  <c r="I173" i="1"/>
  <c r="J173" i="1"/>
  <c r="K173" i="1"/>
  <c r="L173" i="1"/>
  <c r="M173" i="1"/>
  <c r="N173" i="1"/>
  <c r="O173" i="1"/>
  <c r="P173" i="1"/>
  <c r="Q173" i="1"/>
  <c r="R173" i="1"/>
  <c r="S173" i="1"/>
  <c r="T173" i="1"/>
  <c r="U173" i="1"/>
  <c r="F170" i="1"/>
  <c r="F172" i="1"/>
  <c r="F173" i="1"/>
  <c r="G130" i="1"/>
  <c r="H130" i="1"/>
  <c r="I130" i="1"/>
  <c r="J130" i="1"/>
  <c r="K130" i="1"/>
  <c r="L130" i="1"/>
  <c r="M130" i="1"/>
  <c r="N130" i="1"/>
  <c r="O130" i="1"/>
  <c r="P130" i="1"/>
  <c r="Q130" i="1"/>
  <c r="R130" i="1"/>
  <c r="S130" i="1"/>
  <c r="T130" i="1"/>
  <c r="U130" i="1"/>
  <c r="G131" i="1"/>
  <c r="H131" i="1"/>
  <c r="I131" i="1"/>
  <c r="J131" i="1"/>
  <c r="K131" i="1"/>
  <c r="L131" i="1"/>
  <c r="M131" i="1"/>
  <c r="N131" i="1"/>
  <c r="O131" i="1"/>
  <c r="P131" i="1"/>
  <c r="Q131" i="1"/>
  <c r="R131" i="1"/>
  <c r="S131" i="1"/>
  <c r="T131" i="1"/>
  <c r="U131" i="1"/>
  <c r="G132" i="1"/>
  <c r="H132" i="1"/>
  <c r="I132" i="1"/>
  <c r="J132" i="1"/>
  <c r="K132" i="1"/>
  <c r="L132" i="1"/>
  <c r="M132" i="1"/>
  <c r="N132" i="1"/>
  <c r="P132" i="1"/>
  <c r="Q132" i="1"/>
  <c r="R132" i="1"/>
  <c r="S132" i="1"/>
  <c r="T132" i="1"/>
  <c r="U132" i="1"/>
  <c r="G133" i="1"/>
  <c r="H133" i="1"/>
  <c r="I133" i="1"/>
  <c r="J133" i="1"/>
  <c r="K133" i="1"/>
  <c r="L133" i="1"/>
  <c r="M133" i="1"/>
  <c r="N133" i="1"/>
  <c r="O133" i="1"/>
  <c r="P133" i="1"/>
  <c r="Q133" i="1"/>
  <c r="R133" i="1"/>
  <c r="S133" i="1"/>
  <c r="T133" i="1"/>
  <c r="U133" i="1"/>
  <c r="F130" i="1"/>
  <c r="F131" i="1"/>
  <c r="F132" i="1"/>
  <c r="F133" i="1"/>
  <c r="G115" i="1"/>
  <c r="H115" i="1"/>
  <c r="I115" i="1"/>
  <c r="J115" i="1"/>
  <c r="K115" i="1"/>
  <c r="L115" i="1"/>
  <c r="M115" i="1"/>
  <c r="N115" i="1"/>
  <c r="O115" i="1"/>
  <c r="P115" i="1"/>
  <c r="Q115" i="1"/>
  <c r="R115" i="1"/>
  <c r="S115" i="1"/>
  <c r="T115" i="1"/>
  <c r="U115" i="1"/>
  <c r="G116" i="1"/>
  <c r="H116" i="1"/>
  <c r="I116" i="1"/>
  <c r="J116" i="1"/>
  <c r="K116" i="1"/>
  <c r="L116" i="1"/>
  <c r="M116" i="1"/>
  <c r="N116" i="1"/>
  <c r="O116" i="1"/>
  <c r="P116" i="1"/>
  <c r="Q116" i="1"/>
  <c r="R116" i="1"/>
  <c r="S116" i="1"/>
  <c r="T116" i="1"/>
  <c r="U116" i="1"/>
  <c r="G117" i="1"/>
  <c r="H117" i="1"/>
  <c r="I117" i="1"/>
  <c r="J117" i="1"/>
  <c r="K117" i="1"/>
  <c r="L117" i="1"/>
  <c r="M117" i="1"/>
  <c r="N117" i="1"/>
  <c r="O117" i="1"/>
  <c r="R117" i="1"/>
  <c r="S117" i="1"/>
  <c r="T117" i="1"/>
  <c r="U117" i="1"/>
  <c r="F115" i="1"/>
  <c r="F116" i="1"/>
  <c r="F117" i="1"/>
  <c r="G118" i="1"/>
  <c r="H118" i="1"/>
  <c r="I118" i="1"/>
  <c r="J118" i="1"/>
  <c r="K118" i="1"/>
  <c r="L118" i="1"/>
  <c r="M118" i="1"/>
  <c r="N118" i="1"/>
  <c r="O118" i="1"/>
  <c r="P118" i="1"/>
  <c r="Q118" i="1"/>
  <c r="R118" i="1"/>
  <c r="S118" i="1"/>
  <c r="T118" i="1"/>
  <c r="U118" i="1"/>
  <c r="F118" i="1"/>
  <c r="G75" i="1"/>
  <c r="H75" i="1"/>
  <c r="I75" i="1"/>
  <c r="J75" i="1"/>
  <c r="K75" i="1"/>
  <c r="L75" i="1"/>
  <c r="M75" i="1"/>
  <c r="N75" i="1"/>
  <c r="O75" i="1"/>
  <c r="P75" i="1"/>
  <c r="Q75" i="1"/>
  <c r="R75" i="1"/>
  <c r="S75" i="1"/>
  <c r="T75" i="1"/>
  <c r="U75" i="1"/>
  <c r="F75" i="1"/>
  <c r="G76" i="1"/>
  <c r="H76" i="1"/>
  <c r="I76" i="1"/>
  <c r="J76" i="1"/>
  <c r="L76" i="1"/>
  <c r="M76" i="1"/>
  <c r="O76" i="1"/>
  <c r="P76" i="1"/>
  <c r="P56" i="1" s="1"/>
  <c r="Q76" i="1"/>
  <c r="Q56" i="1" s="1"/>
  <c r="R76" i="1"/>
  <c r="S76" i="1"/>
  <c r="T76" i="1"/>
  <c r="U76" i="1"/>
  <c r="G77" i="1"/>
  <c r="H77" i="1"/>
  <c r="I77" i="1"/>
  <c r="J77" i="1"/>
  <c r="K77" i="1"/>
  <c r="L77" i="1"/>
  <c r="M77" i="1"/>
  <c r="O77" i="1"/>
  <c r="Q77" i="1"/>
  <c r="Q57" i="1" s="1"/>
  <c r="R77" i="1"/>
  <c r="R57" i="1" s="1"/>
  <c r="S77" i="1"/>
  <c r="T77" i="1"/>
  <c r="T57" i="1" s="1"/>
  <c r="U77" i="1"/>
  <c r="F77" i="1"/>
  <c r="G78" i="1"/>
  <c r="H78" i="1"/>
  <c r="I78" i="1"/>
  <c r="J78" i="1"/>
  <c r="K78" i="1"/>
  <c r="L78" i="1"/>
  <c r="M78" i="1"/>
  <c r="N78" i="1"/>
  <c r="O78" i="1"/>
  <c r="P78" i="1"/>
  <c r="Q78" i="1"/>
  <c r="R78" i="1"/>
  <c r="S78" i="1"/>
  <c r="T78" i="1"/>
  <c r="U78" i="1"/>
  <c r="F78" i="1"/>
  <c r="G60" i="1"/>
  <c r="H60" i="1"/>
  <c r="H55" i="1" s="1"/>
  <c r="I60" i="1"/>
  <c r="J60" i="1"/>
  <c r="J55" i="1" s="1"/>
  <c r="K60" i="1"/>
  <c r="K55" i="1" s="1"/>
  <c r="L60" i="1"/>
  <c r="L55" i="1" s="1"/>
  <c r="M60" i="1"/>
  <c r="Q60" i="1"/>
  <c r="F60" i="1"/>
  <c r="G61" i="1"/>
  <c r="H61" i="1"/>
  <c r="H56" i="1" s="1"/>
  <c r="I61" i="1"/>
  <c r="I56" i="1" s="1"/>
  <c r="J61" i="1"/>
  <c r="J56" i="1" s="1"/>
  <c r="K61" i="1"/>
  <c r="L61" i="1"/>
  <c r="M61" i="1"/>
  <c r="O61" i="1"/>
  <c r="R61" i="1"/>
  <c r="S61" i="1"/>
  <c r="T61" i="1"/>
  <c r="U61" i="1"/>
  <c r="F61" i="1"/>
  <c r="F56" i="1" s="1"/>
  <c r="G62" i="1"/>
  <c r="I62" i="1"/>
  <c r="J62" i="1"/>
  <c r="K62" i="1"/>
  <c r="L62" i="1"/>
  <c r="M62" i="1"/>
  <c r="O62" i="1"/>
  <c r="S62" i="1"/>
  <c r="S57" i="1" s="1"/>
  <c r="U62" i="1"/>
  <c r="F62" i="1"/>
  <c r="G63" i="1"/>
  <c r="H63" i="1"/>
  <c r="I63" i="1"/>
  <c r="J63" i="1"/>
  <c r="J58" i="1" s="1"/>
  <c r="K63" i="1"/>
  <c r="K58" i="1" s="1"/>
  <c r="L63" i="1"/>
  <c r="L58" i="1" s="1"/>
  <c r="M63" i="1"/>
  <c r="N63" i="1"/>
  <c r="O63" i="1"/>
  <c r="P63" i="1"/>
  <c r="Q63" i="1"/>
  <c r="Q58" i="1" s="1"/>
  <c r="R63" i="1"/>
  <c r="R58" i="1" s="1"/>
  <c r="S63" i="1"/>
  <c r="S58" i="1" s="1"/>
  <c r="T63" i="1"/>
  <c r="T58" i="1" s="1"/>
  <c r="U63" i="1"/>
  <c r="F63" i="1"/>
  <c r="K57" i="1" l="1"/>
  <c r="I58" i="1"/>
  <c r="R56" i="1"/>
  <c r="O57" i="1"/>
  <c r="M57" i="1"/>
  <c r="L57" i="1"/>
  <c r="S56" i="1"/>
  <c r="I55" i="1"/>
  <c r="U56" i="1"/>
  <c r="O58" i="1"/>
  <c r="G58" i="1"/>
  <c r="J57" i="1"/>
  <c r="O56" i="1"/>
  <c r="F55" i="1"/>
  <c r="F370" i="1"/>
  <c r="G55" i="1"/>
  <c r="H58" i="1"/>
  <c r="F58" i="1"/>
  <c r="N58" i="1"/>
  <c r="F57" i="1"/>
  <c r="I57" i="1"/>
  <c r="M56" i="1"/>
  <c r="Q55" i="1"/>
  <c r="T56" i="1"/>
  <c r="P58" i="1"/>
  <c r="G56" i="1"/>
  <c r="U58" i="1"/>
  <c r="M58" i="1"/>
  <c r="U57" i="1"/>
  <c r="G57" i="1"/>
  <c r="L56" i="1"/>
  <c r="M55" i="1"/>
  <c r="P57" i="1"/>
  <c r="K370" i="1"/>
  <c r="K360" i="1" s="1"/>
  <c r="I370" i="1"/>
  <c r="I360" i="1" s="1"/>
  <c r="J370" i="1"/>
  <c r="J360" i="1" s="1"/>
  <c r="G370" i="1"/>
  <c r="H370" i="1"/>
  <c r="H360" i="1" s="1"/>
  <c r="Q370" i="1"/>
  <c r="Q360" i="1" s="1"/>
  <c r="M370" i="1"/>
  <c r="M360" i="1" s="1"/>
  <c r="L370" i="1"/>
  <c r="L360" i="1" s="1"/>
  <c r="I201" i="1"/>
  <c r="L202" i="1"/>
  <c r="K201" i="1"/>
  <c r="S202" i="1"/>
  <c r="R202" i="1"/>
  <c r="P202" i="1"/>
  <c r="P203" i="1"/>
  <c r="F201" i="1"/>
  <c r="S203" i="1"/>
  <c r="T203" i="1"/>
  <c r="F203" i="1"/>
  <c r="Q202" i="1"/>
  <c r="Q203" i="1"/>
  <c r="I203" i="1"/>
  <c r="O202" i="1"/>
  <c r="U202" i="1"/>
  <c r="U203" i="1"/>
  <c r="T202" i="1"/>
  <c r="I204" i="1"/>
  <c r="I219" i="1"/>
  <c r="R203" i="1"/>
  <c r="F184" i="1"/>
  <c r="H129" i="1"/>
  <c r="Q168" i="1"/>
  <c r="G129" i="1"/>
  <c r="I168" i="1"/>
  <c r="Q184" i="1"/>
  <c r="O129" i="1"/>
  <c r="F168" i="1"/>
  <c r="I114" i="1"/>
  <c r="Q219" i="1"/>
  <c r="F204" i="1"/>
  <c r="H114" i="1"/>
  <c r="U168" i="1"/>
  <c r="M168" i="1"/>
  <c r="T167" i="1"/>
  <c r="K167" i="1"/>
  <c r="R166" i="1"/>
  <c r="I165" i="1"/>
  <c r="H74" i="1"/>
  <c r="Q129" i="1"/>
  <c r="I129" i="1"/>
  <c r="T168" i="1"/>
  <c r="L168" i="1"/>
  <c r="S167" i="1"/>
  <c r="I166" i="1"/>
  <c r="J203" i="1"/>
  <c r="F129" i="1"/>
  <c r="G74" i="1"/>
  <c r="P129" i="1"/>
  <c r="S168" i="1"/>
  <c r="R167" i="1"/>
  <c r="V279" i="1"/>
  <c r="H167" i="1"/>
  <c r="O166" i="1"/>
  <c r="O341" i="1" s="1"/>
  <c r="G166" i="1"/>
  <c r="N165" i="1"/>
  <c r="H203" i="1"/>
  <c r="G114" i="1"/>
  <c r="Q166" i="1"/>
  <c r="Q341" i="1" s="1"/>
  <c r="P165" i="1"/>
  <c r="M203" i="1"/>
  <c r="F202" i="1"/>
  <c r="O219" i="1"/>
  <c r="F114" i="1"/>
  <c r="I169" i="1"/>
  <c r="O169" i="1"/>
  <c r="I184" i="1"/>
  <c r="P184" i="1"/>
  <c r="H184" i="1"/>
  <c r="O184" i="1"/>
  <c r="V319" i="1"/>
  <c r="O114" i="1"/>
  <c r="I74" i="1"/>
  <c r="O74" i="1"/>
  <c r="P169" i="1"/>
  <c r="P114" i="1"/>
  <c r="V234" i="1"/>
  <c r="V223" i="1"/>
  <c r="V115" i="1"/>
  <c r="V173" i="1"/>
  <c r="K168" i="1"/>
  <c r="J167" i="1"/>
  <c r="V170" i="1"/>
  <c r="H165" i="1"/>
  <c r="V186" i="1"/>
  <c r="L203" i="1"/>
  <c r="K202" i="1"/>
  <c r="J201" i="1"/>
  <c r="I200" i="1"/>
  <c r="V171" i="1"/>
  <c r="J166" i="1"/>
  <c r="I167" i="1"/>
  <c r="G165" i="1"/>
  <c r="V132" i="1"/>
  <c r="V130" i="1"/>
  <c r="O204" i="1"/>
  <c r="O200" i="1"/>
  <c r="V116" i="1"/>
  <c r="F167" i="1"/>
  <c r="P168" i="1"/>
  <c r="H168" i="1"/>
  <c r="O167" i="1"/>
  <c r="G167" i="1"/>
  <c r="N166" i="1"/>
  <c r="U165" i="1"/>
  <c r="M165" i="1"/>
  <c r="V206" i="1"/>
  <c r="G201" i="1"/>
  <c r="V222" i="1"/>
  <c r="V221" i="1"/>
  <c r="V220" i="1"/>
  <c r="V299" i="1"/>
  <c r="R74" i="1"/>
  <c r="Q169" i="1"/>
  <c r="Q165" i="1"/>
  <c r="M369" i="1"/>
  <c r="M359" i="1" s="1"/>
  <c r="J168" i="1"/>
  <c r="H166" i="1"/>
  <c r="V208" i="1"/>
  <c r="K203" i="1"/>
  <c r="J202" i="1"/>
  <c r="R114" i="1"/>
  <c r="V131" i="1"/>
  <c r="Q204" i="1"/>
  <c r="G204" i="1"/>
  <c r="G200" i="1"/>
  <c r="M74" i="1"/>
  <c r="V117" i="1"/>
  <c r="F169" i="1"/>
  <c r="O168" i="1"/>
  <c r="G168" i="1"/>
  <c r="U166" i="1"/>
  <c r="M166" i="1"/>
  <c r="T165" i="1"/>
  <c r="L165" i="1"/>
  <c r="S114" i="1"/>
  <c r="R168" i="1"/>
  <c r="P166" i="1"/>
  <c r="P341" i="1" s="1"/>
  <c r="P204" i="1"/>
  <c r="V118" i="1"/>
  <c r="I369" i="1"/>
  <c r="I359" i="1" s="1"/>
  <c r="Q74" i="1"/>
  <c r="Q114" i="1"/>
  <c r="G169" i="1"/>
  <c r="F165" i="1"/>
  <c r="N168" i="1"/>
  <c r="U167" i="1"/>
  <c r="M167" i="1"/>
  <c r="T166" i="1"/>
  <c r="L166" i="1"/>
  <c r="S165" i="1"/>
  <c r="K165" i="1"/>
  <c r="O203" i="1"/>
  <c r="G203" i="1"/>
  <c r="L200" i="1"/>
  <c r="F219" i="1"/>
  <c r="P219" i="1"/>
  <c r="Q167" i="1"/>
  <c r="O165" i="1"/>
  <c r="V205" i="1"/>
  <c r="H200" i="1"/>
  <c r="V133" i="1"/>
  <c r="Q369" i="1"/>
  <c r="Q359" i="1" s="1"/>
  <c r="H169" i="1"/>
  <c r="L167" i="1"/>
  <c r="S166" i="1"/>
  <c r="K166" i="1"/>
  <c r="R165" i="1"/>
  <c r="J165" i="1"/>
  <c r="V185" i="1"/>
  <c r="F200" i="1"/>
  <c r="N203" i="1"/>
  <c r="M202" i="1"/>
  <c r="L201" i="1"/>
  <c r="K200" i="1"/>
  <c r="H219" i="1"/>
  <c r="T219" i="1"/>
  <c r="U219" i="1"/>
  <c r="M219" i="1"/>
  <c r="L219" i="1"/>
  <c r="K219" i="1"/>
  <c r="R219" i="1"/>
  <c r="J219" i="1"/>
  <c r="N219" i="1"/>
  <c r="S219" i="1"/>
  <c r="G219" i="1"/>
  <c r="H204" i="1"/>
  <c r="U204" i="1"/>
  <c r="T204" i="1"/>
  <c r="L204" i="1"/>
  <c r="M204" i="1"/>
  <c r="S204" i="1"/>
  <c r="R204" i="1"/>
  <c r="J204" i="1"/>
  <c r="K204" i="1"/>
  <c r="T184" i="1"/>
  <c r="L184" i="1"/>
  <c r="M184" i="1"/>
  <c r="G184" i="1"/>
  <c r="S184" i="1"/>
  <c r="K184" i="1"/>
  <c r="R184" i="1"/>
  <c r="J184" i="1"/>
  <c r="U184" i="1"/>
  <c r="V188" i="1"/>
  <c r="U169" i="1"/>
  <c r="M169" i="1"/>
  <c r="L169" i="1"/>
  <c r="R169" i="1"/>
  <c r="J169" i="1"/>
  <c r="T169" i="1"/>
  <c r="S169" i="1"/>
  <c r="K169" i="1"/>
  <c r="M129" i="1"/>
  <c r="U129" i="1"/>
  <c r="N129" i="1"/>
  <c r="T129" i="1"/>
  <c r="S129" i="1"/>
  <c r="J129" i="1"/>
  <c r="L129" i="1"/>
  <c r="R129" i="1"/>
  <c r="K129" i="1"/>
  <c r="T114" i="1"/>
  <c r="K114" i="1"/>
  <c r="L114" i="1"/>
  <c r="J114" i="1"/>
  <c r="N114" i="1"/>
  <c r="U114" i="1"/>
  <c r="M114" i="1"/>
  <c r="L74" i="1"/>
  <c r="V78" i="1"/>
  <c r="F59" i="1"/>
  <c r="F74" i="1"/>
  <c r="V75" i="1"/>
  <c r="J74" i="1"/>
  <c r="U74" i="1"/>
  <c r="S74" i="1"/>
  <c r="P74" i="1"/>
  <c r="T74" i="1"/>
  <c r="V63" i="1"/>
  <c r="Q59" i="1"/>
  <c r="M59" i="1"/>
  <c r="L59" i="1"/>
  <c r="K59" i="1"/>
  <c r="J59" i="1"/>
  <c r="I59" i="1"/>
  <c r="G59" i="1"/>
  <c r="X338" i="1" l="1"/>
  <c r="H343" i="1"/>
  <c r="J341" i="1"/>
  <c r="L341" i="1"/>
  <c r="I342" i="1"/>
  <c r="G341" i="1"/>
  <c r="F54" i="1"/>
  <c r="L369" i="1"/>
  <c r="L359" i="1" s="1"/>
  <c r="N343" i="1"/>
  <c r="G343" i="1"/>
  <c r="P369" i="1"/>
  <c r="P359" i="1" s="1"/>
  <c r="M340" i="1"/>
  <c r="M342" i="1"/>
  <c r="F369" i="1"/>
  <c r="V369" i="1" s="1"/>
  <c r="V359" i="1" s="1"/>
  <c r="AE359" i="1" s="1"/>
  <c r="M343" i="1"/>
  <c r="F343" i="1"/>
  <c r="O343" i="1"/>
  <c r="P343" i="1"/>
  <c r="T341" i="1"/>
  <c r="J369" i="1"/>
  <c r="J359" i="1" s="1"/>
  <c r="U343" i="1"/>
  <c r="K342" i="1"/>
  <c r="K369" i="1"/>
  <c r="K359" i="1" s="1"/>
  <c r="G342" i="1"/>
  <c r="G369" i="1"/>
  <c r="G359" i="1" s="1"/>
  <c r="O342" i="1"/>
  <c r="O369" i="1"/>
  <c r="O359" i="1" s="1"/>
  <c r="G360" i="1"/>
  <c r="V370" i="1"/>
  <c r="V360" i="1" s="1"/>
  <c r="F360" i="1"/>
  <c r="H340" i="1"/>
  <c r="K343" i="1"/>
  <c r="F341" i="1"/>
  <c r="T343" i="1"/>
  <c r="L343" i="1"/>
  <c r="J343" i="1"/>
  <c r="U341" i="1"/>
  <c r="R343" i="1"/>
  <c r="Q342" i="1"/>
  <c r="I343" i="1"/>
  <c r="H341" i="1"/>
  <c r="L340" i="1"/>
  <c r="F342" i="1"/>
  <c r="R341" i="1"/>
  <c r="L342" i="1"/>
  <c r="S343" i="1"/>
  <c r="S341" i="1"/>
  <c r="Q340" i="1"/>
  <c r="I341" i="1"/>
  <c r="Q343" i="1"/>
  <c r="J340" i="1"/>
  <c r="J342" i="1"/>
  <c r="K340" i="1"/>
  <c r="M341" i="1"/>
  <c r="P199" i="1"/>
  <c r="V114" i="1"/>
  <c r="V129" i="1"/>
  <c r="V219" i="1"/>
  <c r="P342" i="1" l="1"/>
  <c r="X343" i="1" s="1"/>
  <c r="F359" i="1"/>
  <c r="F340" i="1"/>
  <c r="Q339" i="1"/>
  <c r="I334" i="1"/>
  <c r="I340" i="1"/>
  <c r="I339" i="1" s="1"/>
  <c r="L339" i="1"/>
  <c r="M339" i="1"/>
  <c r="G340" i="1"/>
  <c r="J339" i="1"/>
  <c r="V338" i="1"/>
  <c r="L334" i="1"/>
  <c r="M334" i="1"/>
  <c r="Q334" i="1"/>
  <c r="J334" i="1"/>
  <c r="V248" i="1"/>
  <c r="V247" i="1"/>
  <c r="V246" i="1"/>
  <c r="V245" i="1"/>
  <c r="U244" i="1"/>
  <c r="T244" i="1"/>
  <c r="S244" i="1"/>
  <c r="R244" i="1"/>
  <c r="Q244" i="1"/>
  <c r="P244" i="1"/>
  <c r="O244" i="1"/>
  <c r="N244" i="1"/>
  <c r="M244" i="1"/>
  <c r="L244" i="1"/>
  <c r="K244" i="1"/>
  <c r="J244" i="1"/>
  <c r="I244" i="1"/>
  <c r="H244" i="1"/>
  <c r="G244" i="1"/>
  <c r="F244" i="1"/>
  <c r="V233" i="1"/>
  <c r="V232" i="1"/>
  <c r="V231" i="1"/>
  <c r="V230" i="1"/>
  <c r="U229" i="1"/>
  <c r="T229" i="1"/>
  <c r="S229" i="1"/>
  <c r="R229" i="1"/>
  <c r="P229" i="1"/>
  <c r="O229" i="1"/>
  <c r="N229" i="1"/>
  <c r="M229" i="1"/>
  <c r="L229" i="1"/>
  <c r="K229" i="1"/>
  <c r="J229" i="1"/>
  <c r="I229" i="1"/>
  <c r="H229" i="1"/>
  <c r="G229" i="1"/>
  <c r="F229" i="1"/>
  <c r="V143" i="1"/>
  <c r="V142" i="1"/>
  <c r="V141" i="1"/>
  <c r="V140" i="1"/>
  <c r="U139" i="1"/>
  <c r="T139" i="1"/>
  <c r="S139" i="1"/>
  <c r="R139" i="1"/>
  <c r="Q139" i="1"/>
  <c r="P139" i="1"/>
  <c r="O139" i="1"/>
  <c r="N139" i="1"/>
  <c r="M139" i="1"/>
  <c r="L139" i="1"/>
  <c r="K139" i="1"/>
  <c r="J139" i="1"/>
  <c r="I139" i="1"/>
  <c r="H139" i="1"/>
  <c r="G139" i="1"/>
  <c r="F139" i="1"/>
  <c r="V128" i="1"/>
  <c r="V127" i="1"/>
  <c r="V126" i="1"/>
  <c r="V125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G124" i="1"/>
  <c r="F124" i="1"/>
  <c r="G339" i="1" l="1"/>
  <c r="F339" i="1"/>
  <c r="V343" i="1"/>
  <c r="V244" i="1"/>
  <c r="V139" i="1"/>
  <c r="V124" i="1"/>
  <c r="V229" i="1"/>
  <c r="N65" i="1" l="1"/>
  <c r="N60" i="1" l="1"/>
  <c r="N55" i="1" s="1"/>
  <c r="O64" i="1"/>
  <c r="P64" i="1"/>
  <c r="Q64" i="1"/>
  <c r="R64" i="1"/>
  <c r="S64" i="1"/>
  <c r="T64" i="1"/>
  <c r="U64" i="1"/>
  <c r="F69" i="1"/>
  <c r="G69" i="1"/>
  <c r="H69" i="1"/>
  <c r="I69" i="1"/>
  <c r="J69" i="1"/>
  <c r="K69" i="1"/>
  <c r="L69" i="1"/>
  <c r="M69" i="1"/>
  <c r="N69" i="1"/>
  <c r="N62" i="1"/>
  <c r="O79" i="1"/>
  <c r="P79" i="1"/>
  <c r="Q79" i="1"/>
  <c r="R79" i="1"/>
  <c r="S79" i="1"/>
  <c r="T79" i="1"/>
  <c r="U79" i="1"/>
  <c r="F84" i="1"/>
  <c r="F362" i="1" s="1"/>
  <c r="G84" i="1"/>
  <c r="G362" i="1" s="1"/>
  <c r="H84" i="1"/>
  <c r="H362" i="1" s="1"/>
  <c r="I84" i="1"/>
  <c r="I362" i="1" s="1"/>
  <c r="J84" i="1"/>
  <c r="J362" i="1" s="1"/>
  <c r="K84" i="1"/>
  <c r="K362" i="1" s="1"/>
  <c r="L84" i="1"/>
  <c r="L362" i="1" s="1"/>
  <c r="M84" i="1"/>
  <c r="M362" i="1" s="1"/>
  <c r="N84" i="1"/>
  <c r="N362" i="1" s="1"/>
  <c r="N76" i="1"/>
  <c r="N56" i="1" s="1"/>
  <c r="N77" i="1"/>
  <c r="V77" i="1" s="1"/>
  <c r="O119" i="1"/>
  <c r="P119" i="1"/>
  <c r="Q119" i="1"/>
  <c r="R119" i="1"/>
  <c r="S119" i="1"/>
  <c r="T119" i="1"/>
  <c r="U119" i="1"/>
  <c r="O134" i="1"/>
  <c r="P134" i="1"/>
  <c r="Q134" i="1"/>
  <c r="R134" i="1"/>
  <c r="S134" i="1"/>
  <c r="T134" i="1"/>
  <c r="U134" i="1"/>
  <c r="F179" i="1"/>
  <c r="G179" i="1"/>
  <c r="H179" i="1"/>
  <c r="I179" i="1"/>
  <c r="J179" i="1"/>
  <c r="K179" i="1"/>
  <c r="L179" i="1"/>
  <c r="M179" i="1"/>
  <c r="N179" i="1"/>
  <c r="O174" i="1"/>
  <c r="P174" i="1"/>
  <c r="Q174" i="1"/>
  <c r="R174" i="1"/>
  <c r="S174" i="1"/>
  <c r="T174" i="1"/>
  <c r="U174" i="1"/>
  <c r="N172" i="1"/>
  <c r="O189" i="1"/>
  <c r="P189" i="1"/>
  <c r="Q189" i="1"/>
  <c r="R189" i="1"/>
  <c r="S189" i="1"/>
  <c r="T189" i="1"/>
  <c r="U189" i="1"/>
  <c r="F194" i="1"/>
  <c r="G194" i="1"/>
  <c r="H194" i="1"/>
  <c r="I194" i="1"/>
  <c r="J194" i="1"/>
  <c r="K194" i="1"/>
  <c r="L194" i="1"/>
  <c r="M194" i="1"/>
  <c r="N194" i="1"/>
  <c r="N57" i="1" l="1"/>
  <c r="L367" i="1"/>
  <c r="L357" i="1" s="1"/>
  <c r="K367" i="1"/>
  <c r="K357" i="1" s="1"/>
  <c r="J367" i="1"/>
  <c r="I367" i="1"/>
  <c r="F367" i="1"/>
  <c r="F357" i="1" s="1"/>
  <c r="G367" i="1"/>
  <c r="M367" i="1"/>
  <c r="M357" i="1" s="1"/>
  <c r="N370" i="1"/>
  <c r="N360" i="1" s="1"/>
  <c r="N340" i="1"/>
  <c r="V61" i="1"/>
  <c r="N189" i="1"/>
  <c r="N187" i="1"/>
  <c r="N167" i="1" s="1"/>
  <c r="N164" i="1" s="1"/>
  <c r="N369" i="1"/>
  <c r="N359" i="1" s="1"/>
  <c r="N169" i="1"/>
  <c r="V172" i="1"/>
  <c r="V169" i="1" s="1"/>
  <c r="N74" i="1"/>
  <c r="N59" i="1"/>
  <c r="N367" i="1" s="1"/>
  <c r="O209" i="1"/>
  <c r="P209" i="1"/>
  <c r="Q209" i="1"/>
  <c r="R209" i="1"/>
  <c r="S209" i="1"/>
  <c r="T209" i="1"/>
  <c r="U209" i="1"/>
  <c r="F214" i="1"/>
  <c r="G214" i="1"/>
  <c r="H214" i="1"/>
  <c r="I214" i="1"/>
  <c r="J214" i="1"/>
  <c r="K214" i="1"/>
  <c r="L214" i="1"/>
  <c r="M214" i="1"/>
  <c r="O224" i="1"/>
  <c r="P224" i="1"/>
  <c r="Q224" i="1"/>
  <c r="R224" i="1"/>
  <c r="S224" i="1"/>
  <c r="T224" i="1"/>
  <c r="U224" i="1"/>
  <c r="O239" i="1"/>
  <c r="P239" i="1"/>
  <c r="Q239" i="1"/>
  <c r="R239" i="1"/>
  <c r="S239" i="1"/>
  <c r="T239" i="1"/>
  <c r="U239" i="1"/>
  <c r="O254" i="1"/>
  <c r="P254" i="1"/>
  <c r="Q254" i="1"/>
  <c r="R254" i="1"/>
  <c r="S254" i="1"/>
  <c r="T254" i="1"/>
  <c r="U254" i="1"/>
  <c r="V285" i="1"/>
  <c r="O284" i="1"/>
  <c r="P284" i="1"/>
  <c r="Q284" i="1"/>
  <c r="R284" i="1"/>
  <c r="S284" i="1"/>
  <c r="T284" i="1"/>
  <c r="U284" i="1"/>
  <c r="F289" i="1"/>
  <c r="G289" i="1"/>
  <c r="H289" i="1"/>
  <c r="I289" i="1"/>
  <c r="J289" i="1"/>
  <c r="K289" i="1"/>
  <c r="L289" i="1"/>
  <c r="M289" i="1"/>
  <c r="O304" i="1"/>
  <c r="P304" i="1"/>
  <c r="Q304" i="1"/>
  <c r="R304" i="1"/>
  <c r="S304" i="1"/>
  <c r="T304" i="1"/>
  <c r="U304" i="1"/>
  <c r="N309" i="1"/>
  <c r="N324" i="1"/>
  <c r="N329" i="1"/>
  <c r="F329" i="1"/>
  <c r="G329" i="1"/>
  <c r="H329" i="1"/>
  <c r="I329" i="1"/>
  <c r="J329" i="1"/>
  <c r="K329" i="1"/>
  <c r="L329" i="1"/>
  <c r="M329" i="1"/>
  <c r="N207" i="1"/>
  <c r="N214" i="1"/>
  <c r="N341" i="1" l="1"/>
  <c r="G357" i="1"/>
  <c r="J357" i="1"/>
  <c r="N357" i="1"/>
  <c r="I357" i="1"/>
  <c r="V367" i="1"/>
  <c r="V366" i="1" s="1"/>
  <c r="V207" i="1"/>
  <c r="V204" i="1" s="1"/>
  <c r="N204" i="1"/>
  <c r="V187" i="1"/>
  <c r="V184" i="1" s="1"/>
  <c r="N184" i="1"/>
  <c r="N252" i="1" l="1"/>
  <c r="V262" i="1"/>
  <c r="V261" i="1"/>
  <c r="V260" i="1"/>
  <c r="N259" i="1"/>
  <c r="M259" i="1"/>
  <c r="L259" i="1"/>
  <c r="K259" i="1"/>
  <c r="J259" i="1"/>
  <c r="I259" i="1"/>
  <c r="H259" i="1"/>
  <c r="G259" i="1"/>
  <c r="F259" i="1"/>
  <c r="N289" i="1"/>
  <c r="V333" i="1"/>
  <c r="V331" i="1"/>
  <c r="V330" i="1"/>
  <c r="Q329" i="1"/>
  <c r="P329" i="1"/>
  <c r="O329" i="1"/>
  <c r="O324" i="1"/>
  <c r="P324" i="1"/>
  <c r="Q324" i="1"/>
  <c r="V313" i="1"/>
  <c r="V311" i="1"/>
  <c r="V310" i="1"/>
  <c r="Q309" i="1"/>
  <c r="P309" i="1"/>
  <c r="O309" i="1"/>
  <c r="V292" i="1"/>
  <c r="V291" i="1"/>
  <c r="V290" i="1"/>
  <c r="V218" i="1"/>
  <c r="V216" i="1"/>
  <c r="V215" i="1"/>
  <c r="Q214" i="1"/>
  <c r="P214" i="1"/>
  <c r="O214" i="1"/>
  <c r="V198" i="1"/>
  <c r="V196" i="1"/>
  <c r="V195" i="1"/>
  <c r="Q194" i="1"/>
  <c r="P194" i="1"/>
  <c r="O194" i="1"/>
  <c r="V183" i="1"/>
  <c r="V181" i="1"/>
  <c r="V180" i="1"/>
  <c r="Q179" i="1"/>
  <c r="P179" i="1"/>
  <c r="O179" i="1"/>
  <c r="V88" i="1"/>
  <c r="V86" i="1"/>
  <c r="V85" i="1"/>
  <c r="Q84" i="1"/>
  <c r="Q362" i="1" s="1"/>
  <c r="P84" i="1"/>
  <c r="P362" i="1" s="1"/>
  <c r="O84" i="1"/>
  <c r="O362" i="1" s="1"/>
  <c r="V73" i="1"/>
  <c r="V72" i="1"/>
  <c r="V71" i="1"/>
  <c r="U60" i="1"/>
  <c r="U370" i="1" s="1"/>
  <c r="U360" i="1" s="1"/>
  <c r="T60" i="1"/>
  <c r="S60" i="1"/>
  <c r="R60" i="1"/>
  <c r="P60" i="1"/>
  <c r="O60" i="1"/>
  <c r="O55" i="1" s="1"/>
  <c r="Q69" i="1"/>
  <c r="P370" i="1" l="1"/>
  <c r="P360" i="1" s="1"/>
  <c r="P55" i="1"/>
  <c r="T370" i="1"/>
  <c r="T360" i="1" s="1"/>
  <c r="T55" i="1"/>
  <c r="T340" i="1" s="1"/>
  <c r="R370" i="1"/>
  <c r="R360" i="1" s="1"/>
  <c r="R55" i="1"/>
  <c r="R340" i="1" s="1"/>
  <c r="S370" i="1"/>
  <c r="S360" i="1" s="1"/>
  <c r="S55" i="1"/>
  <c r="S340" i="1" s="1"/>
  <c r="Q367" i="1"/>
  <c r="O370" i="1"/>
  <c r="V252" i="1"/>
  <c r="V249" i="1" s="1"/>
  <c r="N249" i="1"/>
  <c r="N202" i="1"/>
  <c r="S59" i="1"/>
  <c r="R59" i="1"/>
  <c r="U59" i="1"/>
  <c r="U55" i="1"/>
  <c r="T59" i="1"/>
  <c r="P59" i="1"/>
  <c r="P367" i="1" s="1"/>
  <c r="P357" i="1" s="1"/>
  <c r="P376" i="1" s="1"/>
  <c r="O59" i="1"/>
  <c r="O367" i="1" s="1"/>
  <c r="O357" i="1" s="1"/>
  <c r="V60" i="1"/>
  <c r="S164" i="1"/>
  <c r="R164" i="1"/>
  <c r="P69" i="1"/>
  <c r="S69" i="1"/>
  <c r="U69" i="1"/>
  <c r="R69" i="1"/>
  <c r="T69" i="1"/>
  <c r="S329" i="1"/>
  <c r="R329" i="1"/>
  <c r="R84" i="1"/>
  <c r="R362" i="1" s="1"/>
  <c r="S324" i="1"/>
  <c r="R324" i="1"/>
  <c r="R309" i="1"/>
  <c r="P164" i="1"/>
  <c r="R214" i="1"/>
  <c r="O164" i="1"/>
  <c r="Q164" i="1"/>
  <c r="S194" i="1"/>
  <c r="R194" i="1"/>
  <c r="R179" i="1"/>
  <c r="S84" i="1"/>
  <c r="S362" i="1" s="1"/>
  <c r="V70" i="1"/>
  <c r="V69" i="1" s="1"/>
  <c r="U340" i="1" l="1"/>
  <c r="R367" i="1"/>
  <c r="S367" i="1"/>
  <c r="S357" i="1"/>
  <c r="AB357" i="1" s="1"/>
  <c r="Q357" i="1"/>
  <c r="Q376" i="1" s="1"/>
  <c r="R357" i="1"/>
  <c r="R376" i="1" s="1"/>
  <c r="O360" i="1"/>
  <c r="O340" i="1"/>
  <c r="S179" i="1"/>
  <c r="T164" i="1"/>
  <c r="Q259" i="1"/>
  <c r="T329" i="1"/>
  <c r="U324" i="1"/>
  <c r="T324" i="1"/>
  <c r="S309" i="1"/>
  <c r="S214" i="1"/>
  <c r="T194" i="1"/>
  <c r="T179" i="1"/>
  <c r="T84" i="1"/>
  <c r="T362" i="1" s="1"/>
  <c r="V296" i="1"/>
  <c r="V297" i="1"/>
  <c r="V305" i="1"/>
  <c r="V306" i="1"/>
  <c r="V308" i="1"/>
  <c r="V325" i="1"/>
  <c r="V326" i="1"/>
  <c r="V328" i="1"/>
  <c r="V286" i="1"/>
  <c r="V287" i="1"/>
  <c r="V295" i="1"/>
  <c r="V298" i="1"/>
  <c r="V177" i="1"/>
  <c r="V176" i="1"/>
  <c r="V175" i="1"/>
  <c r="P334" i="1" l="1"/>
  <c r="P340" i="1"/>
  <c r="P339" i="1" s="1"/>
  <c r="O339" i="1"/>
  <c r="V340" i="1"/>
  <c r="N334" i="1"/>
  <c r="N342" i="1"/>
  <c r="N339" i="1" s="1"/>
  <c r="T367" i="1"/>
  <c r="T357" i="1" s="1"/>
  <c r="AC357" i="1" s="1"/>
  <c r="O334" i="1"/>
  <c r="V335" i="1"/>
  <c r="R259" i="1"/>
  <c r="U329" i="1"/>
  <c r="V332" i="1"/>
  <c r="V329" i="1" s="1"/>
  <c r="T309" i="1"/>
  <c r="U164" i="1"/>
  <c r="T214" i="1"/>
  <c r="U194" i="1"/>
  <c r="V197" i="1"/>
  <c r="V194" i="1" s="1"/>
  <c r="U179" i="1"/>
  <c r="V182" i="1"/>
  <c r="V179" i="1" s="1"/>
  <c r="U84" i="1"/>
  <c r="U362" i="1" s="1"/>
  <c r="V362" i="1" s="1"/>
  <c r="V87" i="1"/>
  <c r="V84" i="1" s="1"/>
  <c r="V120" i="1"/>
  <c r="V121" i="1"/>
  <c r="V122" i="1"/>
  <c r="V92" i="1"/>
  <c r="V80" i="1"/>
  <c r="N79" i="1"/>
  <c r="V357" i="1" l="1"/>
  <c r="AE357" i="1" s="1"/>
  <c r="U367" i="1"/>
  <c r="S259" i="1"/>
  <c r="U309" i="1"/>
  <c r="V312" i="1"/>
  <c r="V309" i="1" s="1"/>
  <c r="U214" i="1"/>
  <c r="V217" i="1"/>
  <c r="V214" i="1" s="1"/>
  <c r="U357" i="1" l="1"/>
  <c r="AD357" i="1" s="1"/>
  <c r="T259" i="1"/>
  <c r="U259" i="1"/>
  <c r="V263" i="1"/>
  <c r="V259" i="1" s="1"/>
  <c r="O89" i="1"/>
  <c r="P89" i="1"/>
  <c r="Q89" i="1"/>
  <c r="V327" i="1" l="1"/>
  <c r="V324" i="1" s="1"/>
  <c r="M209" i="1"/>
  <c r="M239" i="1"/>
  <c r="V256" i="1" l="1"/>
  <c r="V257" i="1"/>
  <c r="V192" i="1" l="1"/>
  <c r="N64" i="1"/>
  <c r="V66" i="1" l="1"/>
  <c r="M79" i="1" l="1"/>
  <c r="V228" i="1" l="1"/>
  <c r="N284" i="1" l="1"/>
  <c r="M64" i="1"/>
  <c r="O289" i="1" l="1"/>
  <c r="V258" i="1"/>
  <c r="R369" i="1"/>
  <c r="R359" i="1" s="1"/>
  <c r="S369" i="1" l="1"/>
  <c r="S359" i="1" s="1"/>
  <c r="P289" i="1"/>
  <c r="V137" i="1"/>
  <c r="V212" i="1"/>
  <c r="V113" i="1"/>
  <c r="V112" i="1"/>
  <c r="V111" i="1"/>
  <c r="V110" i="1"/>
  <c r="V108" i="1"/>
  <c r="V107" i="1"/>
  <c r="V106" i="1"/>
  <c r="V105" i="1"/>
  <c r="O104" i="1"/>
  <c r="O363" i="1" s="1"/>
  <c r="P104" i="1"/>
  <c r="P363" i="1" s="1"/>
  <c r="Q104" i="1"/>
  <c r="Q363" i="1" s="1"/>
  <c r="R104" i="1"/>
  <c r="R363" i="1" s="1"/>
  <c r="S104" i="1"/>
  <c r="S363" i="1" s="1"/>
  <c r="T104" i="1"/>
  <c r="T363" i="1" s="1"/>
  <c r="U104" i="1"/>
  <c r="U363" i="1" s="1"/>
  <c r="V103" i="1"/>
  <c r="V101" i="1"/>
  <c r="V100" i="1"/>
  <c r="V98" i="1"/>
  <c r="V349" i="1" s="1"/>
  <c r="V97" i="1"/>
  <c r="S368" i="1" l="1"/>
  <c r="S361" i="1"/>
  <c r="Q361" i="1"/>
  <c r="Q368" i="1"/>
  <c r="O368" i="1"/>
  <c r="O361" i="1"/>
  <c r="U368" i="1"/>
  <c r="U361" i="1"/>
  <c r="T368" i="1"/>
  <c r="T361" i="1"/>
  <c r="R368" i="1"/>
  <c r="R361" i="1"/>
  <c r="P368" i="1"/>
  <c r="P361" i="1"/>
  <c r="R334" i="1"/>
  <c r="R342" i="1"/>
  <c r="R339" i="1" s="1"/>
  <c r="T369" i="1"/>
  <c r="T359" i="1" s="1"/>
  <c r="Q289" i="1"/>
  <c r="U294" i="1"/>
  <c r="U109" i="1"/>
  <c r="U99" i="1"/>
  <c r="U94" i="1"/>
  <c r="U89" i="1"/>
  <c r="T294" i="1"/>
  <c r="T109" i="1"/>
  <c r="T99" i="1"/>
  <c r="T94" i="1"/>
  <c r="T89" i="1"/>
  <c r="S294" i="1"/>
  <c r="S109" i="1"/>
  <c r="S99" i="1"/>
  <c r="S94" i="1"/>
  <c r="S89" i="1"/>
  <c r="R294" i="1"/>
  <c r="R109" i="1"/>
  <c r="R99" i="1"/>
  <c r="R94" i="1"/>
  <c r="R89" i="1"/>
  <c r="Q294" i="1"/>
  <c r="Q109" i="1"/>
  <c r="Q99" i="1"/>
  <c r="Q94" i="1"/>
  <c r="X78" i="1" s="1"/>
  <c r="P358" i="1" l="1"/>
  <c r="P366" i="1"/>
  <c r="P356" i="1" s="1"/>
  <c r="Q358" i="1"/>
  <c r="Q366" i="1"/>
  <c r="Q356" i="1" s="1"/>
  <c r="U358" i="1"/>
  <c r="O358" i="1"/>
  <c r="O366" i="1"/>
  <c r="O356" i="1" s="1"/>
  <c r="R358" i="1"/>
  <c r="R366" i="1"/>
  <c r="R356" i="1" s="1"/>
  <c r="S334" i="1"/>
  <c r="S342" i="1"/>
  <c r="S339" i="1" s="1"/>
  <c r="T358" i="1"/>
  <c r="T366" i="1"/>
  <c r="T356" i="1" s="1"/>
  <c r="S358" i="1"/>
  <c r="S366" i="1"/>
  <c r="S356" i="1" s="1"/>
  <c r="AB356" i="1" s="1"/>
  <c r="U369" i="1"/>
  <c r="U359" i="1" s="1"/>
  <c r="V147" i="1"/>
  <c r="R289" i="1"/>
  <c r="X88" i="1"/>
  <c r="V307" i="1"/>
  <c r="R274" i="1"/>
  <c r="S54" i="1"/>
  <c r="Q274" i="1"/>
  <c r="N104" i="1"/>
  <c r="N363" i="1" s="1"/>
  <c r="N368" i="1" l="1"/>
  <c r="N361" i="1"/>
  <c r="U366" i="1"/>
  <c r="U356" i="1" s="1"/>
  <c r="AD356" i="1" s="1"/>
  <c r="T334" i="1"/>
  <c r="T342" i="1"/>
  <c r="T339" i="1" s="1"/>
  <c r="S289" i="1"/>
  <c r="V304" i="1"/>
  <c r="X83" i="1"/>
  <c r="R199" i="1"/>
  <c r="Q199" i="1"/>
  <c r="U54" i="1"/>
  <c r="T54" i="1"/>
  <c r="R54" i="1"/>
  <c r="U334" i="1" l="1"/>
  <c r="U342" i="1"/>
  <c r="U339" i="1" s="1"/>
  <c r="N358" i="1"/>
  <c r="N366" i="1"/>
  <c r="N356" i="1" s="1"/>
  <c r="S274" i="1"/>
  <c r="T289" i="1"/>
  <c r="S199" i="1"/>
  <c r="U289" i="1" l="1"/>
  <c r="V293" i="1"/>
  <c r="V289" i="1" s="1"/>
  <c r="T274" i="1"/>
  <c r="V242" i="1"/>
  <c r="U274" i="1" l="1"/>
  <c r="T199" i="1"/>
  <c r="U199" i="1"/>
  <c r="V82" i="1"/>
  <c r="V226" i="1" l="1"/>
  <c r="V68" i="1"/>
  <c r="V81" i="1" l="1"/>
  <c r="K76" i="1"/>
  <c r="K56" i="1" s="1"/>
  <c r="K341" i="1" l="1"/>
  <c r="V76" i="1"/>
  <c r="V74" i="1" s="1"/>
  <c r="K74" i="1"/>
  <c r="K339" i="1" l="1"/>
  <c r="V341" i="1"/>
  <c r="V336" i="1"/>
  <c r="K334" i="1"/>
  <c r="N109" i="1"/>
  <c r="L134" i="1"/>
  <c r="M134" i="1"/>
  <c r="N134" i="1"/>
  <c r="K64" i="1" l="1"/>
  <c r="Q9" i="2" l="1"/>
  <c r="Q14" i="2"/>
  <c r="O86" i="2"/>
  <c r="Q86" i="2"/>
  <c r="O103" i="2"/>
  <c r="O107" i="2"/>
  <c r="Q107" i="2" s="1"/>
  <c r="P141" i="2"/>
  <c r="O141" i="2"/>
  <c r="O123" i="2"/>
  <c r="Q123" i="2" s="1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71" i="2"/>
  <c r="Q72" i="2"/>
  <c r="Q73" i="2"/>
  <c r="Q74" i="2"/>
  <c r="Q75" i="2"/>
  <c r="Q76" i="2"/>
  <c r="Q77" i="2"/>
  <c r="Q78" i="2"/>
  <c r="Q79" i="2"/>
  <c r="Q80" i="2"/>
  <c r="Q81" i="2"/>
  <c r="Q82" i="2"/>
  <c r="Q83" i="2"/>
  <c r="Q84" i="2"/>
  <c r="Q85" i="2"/>
  <c r="Q87" i="2"/>
  <c r="Q88" i="2"/>
  <c r="Q89" i="2"/>
  <c r="Q90" i="2"/>
  <c r="Q91" i="2"/>
  <c r="Q92" i="2"/>
  <c r="Q93" i="2"/>
  <c r="Q94" i="2"/>
  <c r="Q95" i="2"/>
  <c r="Q96" i="2"/>
  <c r="Q97" i="2"/>
  <c r="Q98" i="2"/>
  <c r="Q99" i="2"/>
  <c r="Q100" i="2"/>
  <c r="Q101" i="2"/>
  <c r="Q102" i="2"/>
  <c r="Q103" i="2"/>
  <c r="Q104" i="2"/>
  <c r="Q105" i="2"/>
  <c r="Q106" i="2"/>
  <c r="Q108" i="2"/>
  <c r="Q109" i="2"/>
  <c r="Q110" i="2"/>
  <c r="Q111" i="2"/>
  <c r="Q112" i="2"/>
  <c r="Q113" i="2"/>
  <c r="Q114" i="2"/>
  <c r="Q115" i="2"/>
  <c r="Q116" i="2"/>
  <c r="Q117" i="2"/>
  <c r="Q118" i="2"/>
  <c r="Q119" i="2"/>
  <c r="Q120" i="2"/>
  <c r="Q121" i="2"/>
  <c r="Q122" i="2"/>
  <c r="Q124" i="2"/>
  <c r="Q125" i="2"/>
  <c r="Q126" i="2"/>
  <c r="Q127" i="2"/>
  <c r="Q128" i="2"/>
  <c r="Q129" i="2"/>
  <c r="Q130" i="2"/>
  <c r="Q131" i="2"/>
  <c r="Q132" i="2"/>
  <c r="Q133" i="2"/>
  <c r="Q134" i="2"/>
  <c r="Q135" i="2"/>
  <c r="Q136" i="2"/>
  <c r="Q137" i="2"/>
  <c r="Q138" i="2"/>
  <c r="Q139" i="2"/>
  <c r="Q140" i="2"/>
  <c r="Q142" i="2"/>
  <c r="Q143" i="2"/>
  <c r="Q144" i="2"/>
  <c r="Q145" i="2"/>
  <c r="Q146" i="2"/>
  <c r="Q147" i="2"/>
  <c r="Q148" i="2"/>
  <c r="Q149" i="2"/>
  <c r="Q150" i="2"/>
  <c r="Q21" i="2"/>
  <c r="Q10" i="2"/>
  <c r="Q11" i="2"/>
  <c r="Q12" i="2"/>
  <c r="Q13" i="2"/>
  <c r="Q15" i="2"/>
  <c r="Q16" i="2"/>
  <c r="Q17" i="2"/>
  <c r="Q18" i="2"/>
  <c r="Q19" i="2"/>
  <c r="Q20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141" i="2" l="1"/>
  <c r="J119" i="1" l="1"/>
  <c r="V288" i="1" l="1"/>
  <c r="V284" i="1" s="1"/>
  <c r="O100" i="6" l="1"/>
  <c r="O98" i="6"/>
  <c r="O96" i="6"/>
  <c r="O94" i="6"/>
  <c r="O92" i="6"/>
  <c r="O90" i="6"/>
  <c r="O88" i="6"/>
  <c r="O86" i="6"/>
  <c r="O84" i="6"/>
  <c r="O82" i="6"/>
  <c r="O80" i="6"/>
  <c r="O77" i="6"/>
  <c r="O75" i="6"/>
  <c r="O73" i="6"/>
  <c r="O71" i="6"/>
  <c r="O69" i="6"/>
  <c r="O67" i="6"/>
  <c r="O65" i="6"/>
  <c r="O63" i="6"/>
  <c r="O61" i="6"/>
  <c r="O59" i="6"/>
  <c r="O57" i="6"/>
  <c r="O55" i="6"/>
  <c r="O53" i="6"/>
  <c r="O51" i="6"/>
  <c r="O49" i="6"/>
  <c r="O47" i="6"/>
  <c r="O46" i="6"/>
  <c r="O42" i="6"/>
  <c r="O39" i="6"/>
  <c r="O38" i="6"/>
  <c r="O37" i="6"/>
  <c r="O36" i="6"/>
  <c r="O34" i="6"/>
  <c r="O32" i="6"/>
  <c r="O27" i="6"/>
  <c r="O25" i="6"/>
  <c r="O23" i="6"/>
  <c r="O21" i="6"/>
  <c r="O19" i="6"/>
  <c r="O17" i="6"/>
  <c r="O16" i="6"/>
  <c r="O15" i="6"/>
  <c r="O14" i="6"/>
  <c r="O12" i="6"/>
  <c r="O10" i="6"/>
  <c r="O8" i="6"/>
  <c r="O6" i="6"/>
  <c r="O4" i="6"/>
  <c r="J45" i="6" l="1"/>
  <c r="O44" i="6" s="1"/>
  <c r="I30" i="6"/>
  <c r="O29" i="6" s="1"/>
  <c r="H41" i="6"/>
  <c r="O40" i="6" s="1"/>
  <c r="G31" i="6"/>
  <c r="F31" i="6"/>
  <c r="P31" i="6" l="1"/>
  <c r="O31" i="6"/>
  <c r="O136" i="6" s="1"/>
  <c r="P135" i="6"/>
  <c r="D136" i="6"/>
  <c r="P39" i="6"/>
  <c r="E136" i="6"/>
  <c r="F137" i="6"/>
  <c r="G136" i="6"/>
  <c r="G137" i="6" s="1"/>
  <c r="H136" i="6"/>
  <c r="H137" i="6" s="1"/>
  <c r="I136" i="6"/>
  <c r="I137" i="6" s="1"/>
  <c r="J136" i="6"/>
  <c r="J137" i="6" s="1"/>
  <c r="K136" i="6"/>
  <c r="K137" i="6" s="1"/>
  <c r="L136" i="6"/>
  <c r="L137" i="6" s="1"/>
  <c r="M136" i="6"/>
  <c r="M137" i="6" s="1"/>
  <c r="N136" i="6"/>
  <c r="N137" i="6" s="1"/>
  <c r="P130" i="6"/>
  <c r="P131" i="6"/>
  <c r="P132" i="6"/>
  <c r="P133" i="6"/>
  <c r="P134" i="6"/>
  <c r="P121" i="6"/>
  <c r="P122" i="6"/>
  <c r="P123" i="6"/>
  <c r="P124" i="6"/>
  <c r="P125" i="6"/>
  <c r="P126" i="6"/>
  <c r="P127" i="6"/>
  <c r="P128" i="6"/>
  <c r="P129" i="6"/>
  <c r="P108" i="6"/>
  <c r="P109" i="6"/>
  <c r="P110" i="6"/>
  <c r="P111" i="6"/>
  <c r="P112" i="6"/>
  <c r="P113" i="6"/>
  <c r="P114" i="6"/>
  <c r="P115" i="6"/>
  <c r="P116" i="6"/>
  <c r="P117" i="6"/>
  <c r="P118" i="6"/>
  <c r="P119" i="6"/>
  <c r="P120" i="6"/>
  <c r="P86" i="6"/>
  <c r="P87" i="6"/>
  <c r="P88" i="6"/>
  <c r="P89" i="6"/>
  <c r="P90" i="6"/>
  <c r="P91" i="6"/>
  <c r="P92" i="6"/>
  <c r="P93" i="6"/>
  <c r="P94" i="6"/>
  <c r="P95" i="6"/>
  <c r="P96" i="6"/>
  <c r="P97" i="6"/>
  <c r="P98" i="6"/>
  <c r="P99" i="6"/>
  <c r="P100" i="6"/>
  <c r="P101" i="6"/>
  <c r="P102" i="6"/>
  <c r="P103" i="6"/>
  <c r="P104" i="6"/>
  <c r="P105" i="6"/>
  <c r="P106" i="6"/>
  <c r="P107" i="6"/>
  <c r="P72" i="6"/>
  <c r="P73" i="6"/>
  <c r="P74" i="6"/>
  <c r="P75" i="6"/>
  <c r="P76" i="6"/>
  <c r="P77" i="6"/>
  <c r="P78" i="6"/>
  <c r="P79" i="6"/>
  <c r="P80" i="6"/>
  <c r="P81" i="6"/>
  <c r="P82" i="6"/>
  <c r="P83" i="6"/>
  <c r="P84" i="6"/>
  <c r="P85" i="6"/>
  <c r="P57" i="6"/>
  <c r="P58" i="6"/>
  <c r="P59" i="6"/>
  <c r="P60" i="6"/>
  <c r="P61" i="6"/>
  <c r="P62" i="6"/>
  <c r="P63" i="6"/>
  <c r="P64" i="6"/>
  <c r="P65" i="6"/>
  <c r="P66" i="6"/>
  <c r="P67" i="6"/>
  <c r="P68" i="6"/>
  <c r="P69" i="6"/>
  <c r="P70" i="6"/>
  <c r="P71" i="6"/>
  <c r="P52" i="6"/>
  <c r="P53" i="6"/>
  <c r="P54" i="6"/>
  <c r="P55" i="6"/>
  <c r="P56" i="6"/>
  <c r="P5" i="6"/>
  <c r="P6" i="6"/>
  <c r="P7" i="6"/>
  <c r="P8" i="6"/>
  <c r="P9" i="6"/>
  <c r="P10" i="6"/>
  <c r="P11" i="6"/>
  <c r="P12" i="6"/>
  <c r="P13" i="6"/>
  <c r="P14" i="6"/>
  <c r="P15" i="6"/>
  <c r="P16" i="6"/>
  <c r="P17" i="6"/>
  <c r="P18" i="6"/>
  <c r="P19" i="6"/>
  <c r="P20" i="6"/>
  <c r="P21" i="6"/>
  <c r="P22" i="6"/>
  <c r="P23" i="6"/>
  <c r="P24" i="6"/>
  <c r="P25" i="6"/>
  <c r="P26" i="6"/>
  <c r="P27" i="6"/>
  <c r="P28" i="6"/>
  <c r="P29" i="6"/>
  <c r="P30" i="6"/>
  <c r="P32" i="6"/>
  <c r="P33" i="6"/>
  <c r="P34" i="6"/>
  <c r="P35" i="6"/>
  <c r="P36" i="6"/>
  <c r="P37" i="6"/>
  <c r="P38" i="6"/>
  <c r="P40" i="6"/>
  <c r="P41" i="6"/>
  <c r="P42" i="6"/>
  <c r="P43" i="6"/>
  <c r="P44" i="6"/>
  <c r="P45" i="6"/>
  <c r="P46" i="6"/>
  <c r="P47" i="6"/>
  <c r="P48" i="6"/>
  <c r="P49" i="6"/>
  <c r="P50" i="6"/>
  <c r="P51" i="6"/>
  <c r="P4" i="6"/>
  <c r="P136" i="6" l="1"/>
  <c r="J294" i="1" l="1"/>
  <c r="K294" i="1"/>
  <c r="H79" i="1" l="1"/>
  <c r="I79" i="1"/>
  <c r="J89" i="1"/>
  <c r="K89" i="1"/>
  <c r="H209" i="1" l="1"/>
  <c r="V67" i="1" l="1"/>
  <c r="H62" i="1"/>
  <c r="H57" i="1" s="1"/>
  <c r="H89" i="1"/>
  <c r="V62" i="1" l="1"/>
  <c r="H59" i="1"/>
  <c r="H367" i="1" s="1"/>
  <c r="H357" i="1" s="1"/>
  <c r="H342" i="1" l="1"/>
  <c r="H369" i="1"/>
  <c r="V337" i="1"/>
  <c r="V334" i="1" s="1"/>
  <c r="H334" i="1"/>
  <c r="M11" i="4"/>
  <c r="N11" i="4" s="1"/>
  <c r="O11" i="4" s="1"/>
  <c r="P11" i="4" s="1"/>
  <c r="Q11" i="4" s="1"/>
  <c r="H359" i="1" l="1"/>
  <c r="H339" i="1"/>
  <c r="V342" i="1"/>
  <c r="V339" i="1" s="1"/>
  <c r="V95" i="1" l="1"/>
  <c r="V96" i="1"/>
  <c r="V91" i="1"/>
  <c r="V93" i="1"/>
  <c r="V90" i="1"/>
  <c r="P109" i="1"/>
  <c r="O109" i="1"/>
  <c r="M109" i="1"/>
  <c r="L109" i="1"/>
  <c r="K109" i="1"/>
  <c r="J109" i="1"/>
  <c r="I109" i="1"/>
  <c r="H109" i="1"/>
  <c r="G109" i="1"/>
  <c r="F109" i="1"/>
  <c r="M104" i="1"/>
  <c r="M363" i="1" s="1"/>
  <c r="L104" i="1"/>
  <c r="L363" i="1" s="1"/>
  <c r="K104" i="1"/>
  <c r="K363" i="1" s="1"/>
  <c r="J104" i="1"/>
  <c r="J363" i="1" s="1"/>
  <c r="I104" i="1"/>
  <c r="I363" i="1" s="1"/>
  <c r="H104" i="1"/>
  <c r="H363" i="1" s="1"/>
  <c r="G104" i="1"/>
  <c r="G363" i="1" s="1"/>
  <c r="F104" i="1"/>
  <c r="F363" i="1" s="1"/>
  <c r="P99" i="1"/>
  <c r="O99" i="1"/>
  <c r="N99" i="1"/>
  <c r="M99" i="1"/>
  <c r="L99" i="1"/>
  <c r="K99" i="1"/>
  <c r="J99" i="1"/>
  <c r="I99" i="1"/>
  <c r="H99" i="1"/>
  <c r="G99" i="1"/>
  <c r="F99" i="1"/>
  <c r="P94" i="1"/>
  <c r="O94" i="1"/>
  <c r="N94" i="1"/>
  <c r="M94" i="1"/>
  <c r="L94" i="1"/>
  <c r="K94" i="1"/>
  <c r="J94" i="1"/>
  <c r="I94" i="1"/>
  <c r="H94" i="1"/>
  <c r="G94" i="1"/>
  <c r="F94" i="1"/>
  <c r="J368" i="1" l="1"/>
  <c r="J361" i="1"/>
  <c r="M368" i="1"/>
  <c r="M361" i="1"/>
  <c r="V363" i="1"/>
  <c r="V361" i="1" s="1"/>
  <c r="V356" i="1" s="1"/>
  <c r="F368" i="1"/>
  <c r="F361" i="1"/>
  <c r="G368" i="1"/>
  <c r="G361" i="1"/>
  <c r="H368" i="1"/>
  <c r="H361" i="1"/>
  <c r="V89" i="1"/>
  <c r="I361" i="1"/>
  <c r="I368" i="1"/>
  <c r="K368" i="1"/>
  <c r="K361" i="1"/>
  <c r="L368" i="1"/>
  <c r="L361" i="1"/>
  <c r="V167" i="1"/>
  <c r="V109" i="1"/>
  <c r="V104" i="1"/>
  <c r="V99" i="1"/>
  <c r="V94" i="1"/>
  <c r="G89" i="1"/>
  <c r="I89" i="1"/>
  <c r="L89" i="1"/>
  <c r="M89" i="1"/>
  <c r="N89" i="1"/>
  <c r="F89" i="1"/>
  <c r="G358" i="1" l="1"/>
  <c r="G366" i="1"/>
  <c r="G356" i="1" s="1"/>
  <c r="K358" i="1"/>
  <c r="K366" i="1"/>
  <c r="AE356" i="1"/>
  <c r="Y356" i="1"/>
  <c r="AC356" i="1" s="1"/>
  <c r="K356" i="1"/>
  <c r="I358" i="1"/>
  <c r="I366" i="1"/>
  <c r="I356" i="1" s="1"/>
  <c r="H358" i="1"/>
  <c r="H366" i="1"/>
  <c r="F358" i="1"/>
  <c r="V368" i="1"/>
  <c r="V358" i="1" s="1"/>
  <c r="AE358" i="1" s="1"/>
  <c r="F366" i="1"/>
  <c r="F356" i="1" s="1"/>
  <c r="H356" i="1"/>
  <c r="M358" i="1"/>
  <c r="M366" i="1"/>
  <c r="M356" i="1" s="1"/>
  <c r="L358" i="1"/>
  <c r="L366" i="1"/>
  <c r="L356" i="1" s="1"/>
  <c r="J358" i="1"/>
  <c r="J366" i="1"/>
  <c r="J356" i="1" s="1"/>
  <c r="I324" i="1"/>
  <c r="H324" i="1"/>
  <c r="X58" i="1"/>
  <c r="M324" i="1"/>
  <c r="L324" i="1"/>
  <c r="K324" i="1"/>
  <c r="J324" i="1"/>
  <c r="F324" i="1"/>
  <c r="K304" i="1"/>
  <c r="J304" i="1"/>
  <c r="I304" i="1"/>
  <c r="N304" i="1"/>
  <c r="M304" i="1"/>
  <c r="L304" i="1"/>
  <c r="H304" i="1"/>
  <c r="G304" i="1"/>
  <c r="I294" i="1"/>
  <c r="G294" i="1"/>
  <c r="P294" i="1"/>
  <c r="O294" i="1"/>
  <c r="N294" i="1"/>
  <c r="M294" i="1"/>
  <c r="L294" i="1"/>
  <c r="F294" i="1"/>
  <c r="J284" i="1"/>
  <c r="M284" i="1"/>
  <c r="L284" i="1"/>
  <c r="F284" i="1"/>
  <c r="V268" i="1"/>
  <c r="V267" i="1"/>
  <c r="V266" i="1"/>
  <c r="V265" i="1"/>
  <c r="K264" i="1"/>
  <c r="J264" i="1"/>
  <c r="I264" i="1"/>
  <c r="H264" i="1"/>
  <c r="G264" i="1"/>
  <c r="F264" i="1"/>
  <c r="V255" i="1"/>
  <c r="N254" i="1"/>
  <c r="M254" i="1"/>
  <c r="L254" i="1"/>
  <c r="K254" i="1"/>
  <c r="J254" i="1"/>
  <c r="I254" i="1"/>
  <c r="H254" i="1"/>
  <c r="G254" i="1"/>
  <c r="F254" i="1"/>
  <c r="V243" i="1"/>
  <c r="V241" i="1"/>
  <c r="V240" i="1"/>
  <c r="N239" i="1"/>
  <c r="L239" i="1"/>
  <c r="K239" i="1"/>
  <c r="J239" i="1"/>
  <c r="I239" i="1"/>
  <c r="H239" i="1"/>
  <c r="G239" i="1"/>
  <c r="F239" i="1"/>
  <c r="V227" i="1"/>
  <c r="V225" i="1"/>
  <c r="N224" i="1"/>
  <c r="M224" i="1"/>
  <c r="L224" i="1"/>
  <c r="K224" i="1"/>
  <c r="J224" i="1"/>
  <c r="I224" i="1"/>
  <c r="H224" i="1"/>
  <c r="G224" i="1"/>
  <c r="F224" i="1"/>
  <c r="V213" i="1"/>
  <c r="V211" i="1"/>
  <c r="V210" i="1"/>
  <c r="N209" i="1"/>
  <c r="L209" i="1"/>
  <c r="K209" i="1"/>
  <c r="J209" i="1"/>
  <c r="I209" i="1"/>
  <c r="G209" i="1"/>
  <c r="F209" i="1"/>
  <c r="V193" i="1"/>
  <c r="V191" i="1"/>
  <c r="V190" i="1"/>
  <c r="M189" i="1"/>
  <c r="L189" i="1"/>
  <c r="K189" i="1"/>
  <c r="J189" i="1"/>
  <c r="I189" i="1"/>
  <c r="H189" i="1"/>
  <c r="G189" i="1"/>
  <c r="F189" i="1"/>
  <c r="V178" i="1"/>
  <c r="N174" i="1"/>
  <c r="M174" i="1"/>
  <c r="L174" i="1"/>
  <c r="K174" i="1"/>
  <c r="J174" i="1"/>
  <c r="I174" i="1"/>
  <c r="H174" i="1"/>
  <c r="G174" i="1"/>
  <c r="F174" i="1"/>
  <c r="V148" i="1"/>
  <c r="V146" i="1"/>
  <c r="V145" i="1"/>
  <c r="V138" i="1"/>
  <c r="V136" i="1"/>
  <c r="V135" i="1"/>
  <c r="K134" i="1"/>
  <c r="J134" i="1"/>
  <c r="I134" i="1"/>
  <c r="H134" i="1"/>
  <c r="G134" i="1"/>
  <c r="F134" i="1"/>
  <c r="V123" i="1"/>
  <c r="N119" i="1"/>
  <c r="M119" i="1"/>
  <c r="L119" i="1"/>
  <c r="K119" i="1"/>
  <c r="I119" i="1"/>
  <c r="H119" i="1"/>
  <c r="G119" i="1"/>
  <c r="F119" i="1"/>
  <c r="V83" i="1"/>
  <c r="V79" i="1" s="1"/>
  <c r="G79" i="1"/>
  <c r="L79" i="1"/>
  <c r="K79" i="1"/>
  <c r="J79" i="1"/>
  <c r="L64" i="1"/>
  <c r="J64" i="1"/>
  <c r="I64" i="1"/>
  <c r="H64" i="1"/>
  <c r="G64" i="1"/>
  <c r="F64" i="1"/>
  <c r="V202" i="1" l="1"/>
  <c r="V278" i="1"/>
  <c r="V201" i="1"/>
  <c r="V275" i="1"/>
  <c r="V276" i="1"/>
  <c r="V200" i="1"/>
  <c r="N199" i="1"/>
  <c r="V203" i="1"/>
  <c r="V239" i="1"/>
  <c r="O274" i="1"/>
  <c r="V166" i="1"/>
  <c r="V165" i="1"/>
  <c r="V294" i="1"/>
  <c r="V224" i="1"/>
  <c r="M274" i="1"/>
  <c r="M164" i="1"/>
  <c r="V58" i="1"/>
  <c r="N274" i="1"/>
  <c r="I54" i="1"/>
  <c r="H54" i="1"/>
  <c r="L274" i="1"/>
  <c r="V134" i="1"/>
  <c r="J54" i="1"/>
  <c r="G54" i="1"/>
  <c r="K164" i="1"/>
  <c r="K54" i="1"/>
  <c r="O199" i="1"/>
  <c r="I284" i="1"/>
  <c r="V144" i="1"/>
  <c r="J274" i="1"/>
  <c r="L164" i="1"/>
  <c r="K284" i="1"/>
  <c r="G164" i="1"/>
  <c r="H199" i="1"/>
  <c r="F79" i="1"/>
  <c r="V56" i="1"/>
  <c r="M54" i="1"/>
  <c r="G284" i="1"/>
  <c r="G274" i="1"/>
  <c r="K199" i="1"/>
  <c r="L54" i="1"/>
  <c r="N54" i="1"/>
  <c r="F164" i="1"/>
  <c r="J199" i="1"/>
  <c r="V254" i="1"/>
  <c r="P274" i="1"/>
  <c r="H284" i="1"/>
  <c r="L199" i="1"/>
  <c r="J164" i="1"/>
  <c r="M199" i="1"/>
  <c r="F199" i="1"/>
  <c r="V209" i="1"/>
  <c r="V168" i="1"/>
  <c r="I164" i="1"/>
  <c r="H164" i="1"/>
  <c r="V189" i="1"/>
  <c r="V174" i="1"/>
  <c r="G199" i="1"/>
  <c r="I199" i="1"/>
  <c r="V264" i="1"/>
  <c r="H294" i="1"/>
  <c r="G324" i="1"/>
  <c r="F304" i="1"/>
  <c r="V277" i="1" l="1"/>
  <c r="V274" i="1" s="1"/>
  <c r="V164" i="1"/>
  <c r="K274" i="1"/>
  <c r="H274" i="1"/>
  <c r="I274" i="1"/>
  <c r="V199" i="1"/>
  <c r="V65" i="1" l="1"/>
  <c r="V64" i="1" s="1"/>
  <c r="V57" i="1"/>
  <c r="V55" i="1" l="1"/>
  <c r="V54" i="1" s="1"/>
  <c r="Q54" i="1" l="1"/>
  <c r="P54" i="1"/>
  <c r="O54" i="1" l="1"/>
  <c r="V119" i="1" l="1"/>
</calcChain>
</file>

<file path=xl/sharedStrings.xml><?xml version="1.0" encoding="utf-8"?>
<sst xmlns="http://schemas.openxmlformats.org/spreadsheetml/2006/main" count="1101" uniqueCount="319">
  <si>
    <t>N п/п</t>
  </si>
  <si>
    <t>Цель, задача, мероприятие</t>
  </si>
  <si>
    <t>Сумма расходов, тыс. рублей</t>
  </si>
  <si>
    <t>2015 год</t>
  </si>
  <si>
    <t>2016 год</t>
  </si>
  <si>
    <t>2017 год</t>
  </si>
  <si>
    <t>2018 год</t>
  </si>
  <si>
    <t>2019 год</t>
  </si>
  <si>
    <t>2020 год</t>
  </si>
  <si>
    <t>Всего:</t>
  </si>
  <si>
    <t>1.</t>
  </si>
  <si>
    <t>Всего, в том числе:</t>
  </si>
  <si>
    <t>федеральный бюджет</t>
  </si>
  <si>
    <t>краевой бюджет</t>
  </si>
  <si>
    <t>городской бюджет</t>
  </si>
  <si>
    <t>внебюджетные источники</t>
  </si>
  <si>
    <t>2.</t>
  </si>
  <si>
    <t>КДХБТС</t>
  </si>
  <si>
    <t>2.1.</t>
  </si>
  <si>
    <t>Мероприятие 1.1. Строительство и реконструкция автомобильных дорог, искусственных дорожных сооружений</t>
  </si>
  <si>
    <t>Мероприятие 1.3. Ремонт дорог сельских и поселковых территорий, микрорайонов индивидуальной жилой застройки</t>
  </si>
  <si>
    <t>КДХБТС, ОГИБДД</t>
  </si>
  <si>
    <t>Мероприятие 2.1. Устройство технических средств организации дорожного движения</t>
  </si>
  <si>
    <t>Мероприятие 2.2. Содержание технических средств организации дорожного движения</t>
  </si>
  <si>
    <t>Задача 3. Организация транспортного обслуживания населения</t>
  </si>
  <si>
    <t>КДХБТС, ПЭАиРТ</t>
  </si>
  <si>
    <t>Мероприятие 3.3. Устройство остановочных пунктов</t>
  </si>
  <si>
    <t>ПЭАиРТ</t>
  </si>
  <si>
    <t>Задача 4. Организация наружного освещения на территории города</t>
  </si>
  <si>
    <t>КДХБТС, ПЛНО</t>
  </si>
  <si>
    <t>Мероприятие 5. Обеспечение функций, возложенных на КДХБТС</t>
  </si>
  <si>
    <t>краевой бюджет &lt;*&gt;</t>
  </si>
  <si>
    <t>* - В соответствии с подпрограммой «Развитие городского электрического транспорта» государственной программы Алтайского края «Развитие транспортной системы Алтайского края» на 2015-2020 годы (постановление Администрации Алтайского края от 16.10.2014 № 479).</t>
  </si>
  <si>
    <t>Первый заместитель главы администрации города,</t>
  </si>
  <si>
    <t>руководитель аппарата</t>
  </si>
  <si>
    <t>Источники финансирования</t>
  </si>
  <si>
    <t>Мероприятие 4.3. Капитальный ремонт, ремонт и содержание линий наружного освещения</t>
  </si>
  <si>
    <t>2021 год</t>
  </si>
  <si>
    <t>2022 год</t>
  </si>
  <si>
    <t>2023 год</t>
  </si>
  <si>
    <t>2024 год</t>
  </si>
  <si>
    <t>2025 год</t>
  </si>
  <si>
    <t xml:space="preserve">Мероприятие 1.5. Приобретение дорожной техники </t>
  </si>
  <si>
    <t>Мероприятие 4.1. Строительство и реконструкция линий наружного освещения</t>
  </si>
  <si>
    <t>Мероприятие 4.2. Монтаж системы линий наружного освещения</t>
  </si>
  <si>
    <t>АЖР</t>
  </si>
  <si>
    <t>АИР</t>
  </si>
  <si>
    <t>АЛР</t>
  </si>
  <si>
    <t>АОР</t>
  </si>
  <si>
    <t>АЦР</t>
  </si>
  <si>
    <t>Сумма расходов, тыс. рублей</t>
  </si>
  <si>
    <t>Всего финансовых затрат, в том числе:</t>
  </si>
  <si>
    <t>из городского бюджета</t>
  </si>
  <si>
    <t>из краевого бюджета (на условиях софинансирования)</t>
  </si>
  <si>
    <t>из федерального бюджета (на условиях софинансирования)</t>
  </si>
  <si>
    <t>из внебюджетных источников</t>
  </si>
  <si>
    <t>Капитальные вложения, в том числе:</t>
  </si>
  <si>
    <t>из краевого бюджета</t>
  </si>
  <si>
    <t>из федерального бюджета</t>
  </si>
  <si>
    <t>Прочие расходы, в том числе:</t>
  </si>
  <si>
    <t xml:space="preserve">из городского бюджета </t>
  </si>
  <si>
    <t>№ п/п</t>
  </si>
  <si>
    <t>Наименование индикатора (показателя)</t>
  </si>
  <si>
    <t>Ед. изм.</t>
  </si>
  <si>
    <t>Значение по годам</t>
  </si>
  <si>
    <t>годы реализации муниципальной Программы</t>
  </si>
  <si>
    <t>Количество зарегистрированных дорожно-транспортных происшествий на 10 000 состоящих на учете транспортных средств</t>
  </si>
  <si>
    <t>ед.</t>
  </si>
  <si>
    <t>%</t>
  </si>
  <si>
    <t>Количество обновленных единиц подвижного состава городского транспорта в год</t>
  </si>
  <si>
    <t xml:space="preserve">Доля транспортных средств, приспособленных для перемещения маломобильных групп граждан, в общем количестве подвижного состава общественного транспорта </t>
  </si>
  <si>
    <t>Количество обустроенных остановочных пунктов в год</t>
  </si>
  <si>
    <t>Доля освещенной улично-дорожной сети города               в ее общей протяженности</t>
  </si>
  <si>
    <t>Протяженность линий наружного освещения</t>
  </si>
  <si>
    <t>км</t>
  </si>
  <si>
    <t>Доля светильников, соответствующих энергоэффективным показателям, в общем количестве светильников</t>
  </si>
  <si>
    <t>Муниципальная программа «Развитие дорожно-транспортной системы города Барнаула на 2015-2025 годы»</t>
  </si>
  <si>
    <t>Доля площади автомобильных дорог, приведенных к нормативному состоянию, в общей площади автомобильных дорог</t>
  </si>
  <si>
    <t>№</t>
  </si>
  <si>
    <t>Наименование объекта</t>
  </si>
  <si>
    <t>Этапы реализации объекта</t>
  </si>
  <si>
    <t>Разработка проектно-сметной документации</t>
  </si>
  <si>
    <t>В.Г.Франк</t>
  </si>
  <si>
    <t>Протяженность автомобильных дорог, приведенных к нормативному состоянию</t>
  </si>
  <si>
    <t>Ул.Байкальская, ул.Рудная в п.Борзовая Заимка</t>
  </si>
  <si>
    <t>Строительство линии наружного освещения</t>
  </si>
  <si>
    <t>Пр-кт Космонавтов, от ул.Попова до ул.Туриногорской</t>
  </si>
  <si>
    <t>Пр-кт Космонавтов, от ул.Туриногорской до Гоньбинского тракта</t>
  </si>
  <si>
    <t>Ул.Малиновая 1-я, 2-я, 3-я, 4-я в микрорайоне Авиатор</t>
  </si>
  <si>
    <t>Ул.Яблоневая в микр.Спутник</t>
  </si>
  <si>
    <t>Разработка схемы размещения системы наружного освещения</t>
  </si>
  <si>
    <t>Устройство системы наружного освещения</t>
  </si>
  <si>
    <t>Ул.Еловая</t>
  </si>
  <si>
    <t>Устройство системы наружного освещения пешеходного перехода</t>
  </si>
  <si>
    <t xml:space="preserve">Ул.Мерзликина, от здания №7 до пр-кта Красноармейского </t>
  </si>
  <si>
    <t>Устройство линии наружного освещения</t>
  </si>
  <si>
    <t>Ул.Ковыльная, от ул.Сосновой до ул.Берестовой, ул.Сосновая, от ул.Новосибирской до ул.Ковыльной</t>
  </si>
  <si>
    <t>Ул.Туристов, ул.Геологов, ул.Радужная, ул.Ржевская, ул.Майская, ул.Волжская, ул.Сибирская, ул.Стрелецкая в п.Борзовая Заимка</t>
  </si>
  <si>
    <t>Ул.Калиновая в микр.Спутник</t>
  </si>
  <si>
    <t>Ул.Цветы Алтая в п.Плодопитомник</t>
  </si>
  <si>
    <t>Ул.Сибирская, от ул.Научный Городок до ул.Весенней в п.Научный Городок</t>
  </si>
  <si>
    <t>Ул.Молодежная, ул.Сельская в п.Новомихайловка</t>
  </si>
  <si>
    <t>Ул.Петербургская в с.Власиха</t>
  </si>
  <si>
    <t>Ул.Трактовая</t>
  </si>
  <si>
    <t>Ул.Ясеневая, ул.Декоративная, ул.Малиновая 2-я в микр.Спутник</t>
  </si>
  <si>
    <t>Ул.Волгоградская, от ул.42 Краснознаменной Бригады до проезда Трамвайного</t>
  </si>
  <si>
    <t>Ул.Власихинская, 59г/3</t>
  </si>
  <si>
    <t>Устройство автономного освещения пешеходного перехода</t>
  </si>
  <si>
    <t>Южный тракт, 11</t>
  </si>
  <si>
    <t>Ул.Лесная в п.Пригородный</t>
  </si>
  <si>
    <t>Ул.Власихинская от ул.Малахова до шоссе Ленточный Бор</t>
  </si>
  <si>
    <t xml:space="preserve">Автомобильная дорога от ул.Кутузова до шоссе Ленточный Бор </t>
  </si>
  <si>
    <t>Ул.Власихинская, от ул.Попова до Павловского тракта</t>
  </si>
  <si>
    <t>Ул.Радужная в п.Лесном</t>
  </si>
  <si>
    <t xml:space="preserve">Ул.Танковая, от  улАэродромной до ул.Юрина; ул.Литейная, от ул.Смирнова до ул.Аэродромной; ул.Аэродромная, от ул.Новороссийской до ул.Литейной </t>
  </si>
  <si>
    <t>Ул.Островная, от ул.Матросской до дома №18 по ул.Островной в микр.Затон</t>
  </si>
  <si>
    <t>Ул.Гаражная, от ул.Гущина до ул.Халманова; ул.Логовская, от ул.Халманова до ул.Озерной</t>
  </si>
  <si>
    <t>Пер.Красный от ул.Малиновой 1-ой до ул.Малиновой 3-ей в микр.Спутник</t>
  </si>
  <si>
    <t>Ул.Ялтинская, от ул.Центральной до дома №33 по ул.Ялтинской в п.Центральный</t>
  </si>
  <si>
    <t>Ул.Кленовая, от ул.Светлой до дома №119 по ул.Кленовой в микр.Авиатор</t>
  </si>
  <si>
    <t>Ул.Жданова, от ул.Сосновой до ул.Раздольной в п.Пригородный</t>
  </si>
  <si>
    <t>Южный тракт</t>
  </si>
  <si>
    <t>Ул.Опытная Станция в с.Лебяжье</t>
  </si>
  <si>
    <t>Ул.Новосибирская, от ул.Нахимова до ул.Сосновой</t>
  </si>
  <si>
    <t>Ул.Ковыльная, от ул.Ветеринарной до ул.Сосновой</t>
  </si>
  <si>
    <t>Ул.Взлетная, от ул.Лазурной до ул.Шумакова</t>
  </si>
  <si>
    <t>Ул.Понтонный Мост</t>
  </si>
  <si>
    <t>Ул.Новгородская, от ул.Малахова до ул.Островского, ул.Островского, от ул.Новгородской до ул.Антона Петрова</t>
  </si>
  <si>
    <t>Ул.Жданова, от ул.Раздольной до ул.Нахимова в п.Пригородный</t>
  </si>
  <si>
    <t>Ул.Попова, 258</t>
  </si>
  <si>
    <t>Ул.Берестовая, от ул.Ковыльной до ул.Рождественской, ул.Рождественская, от ул.Берестовой до ул.Изящной, ул.Изящная, от ул.Рождественской до ул.Шоссейной, в с.Власиха</t>
  </si>
  <si>
    <t>Проезд Рельефный</t>
  </si>
  <si>
    <t>Кооперативный 1-й, 2-й, 3-й, 4-й, 5-й</t>
  </si>
  <si>
    <t>Ул.Чернышевского, ул.Интернациональная, в границах пр-кта Комсомольского и ул.Промышленной</t>
  </si>
  <si>
    <t>Ул.Нагорная в п.Новомихайловка</t>
  </si>
  <si>
    <t>Лесной тракт и автомобильная дорога от Лесного тракта до п.Борзовая Заимка</t>
  </si>
  <si>
    <t>Автомобильная дорога от ул.Весенней до п.Борзовая Заимка</t>
  </si>
  <si>
    <t>Ул.Аванесова, от дома №47 до проезда Выставочный Взвоз, пер.Колядо, проезд Выставочный Взвоз</t>
  </si>
  <si>
    <t>Ул.Отечественная, ул.Притрактовая, ул.Вересковая в п.Бельмесево</t>
  </si>
  <si>
    <t>П.Казенная Заимка</t>
  </si>
  <si>
    <t>Ул.Озерная, ул.Лоцманская, ул.Кольцова ул.Бобровская, ул.Затонская в микр.Затон</t>
  </si>
  <si>
    <t>Проезды Иртышский, Братский, Горьковский, Локомотивный, Целинный, Ракетный, Клеверный, Лагерный, Контурный, ул.Транзитная, ул.Северо-Западная, от дома №223 до ул.Советской Армии</t>
  </si>
  <si>
    <t>Ул.Ветеринарная, Березовая, Кружевная, Миндальная, Янтарная, Нахимова, Кирова, Свердлова, Раздольная в п.Пригородный</t>
  </si>
  <si>
    <t>Ул.Октября, Юбилейная, Халманова, Школьная, Чапаева, Полевая, Наливайко, Строительная в с.Гоньба</t>
  </si>
  <si>
    <t>Ул.Юбилейная, ул.Ракитная, пер.Короткий, ул.Сосновая, от дома №52 до ул.Мамонтова, ул.Рождественская, от дома №126 до ул.Изящной, в с.Власиха</t>
  </si>
  <si>
    <t>Ул.Тюменская, Пограничная, Саратовская, Купиская, Абаканская, Ересная, проезд Калманский</t>
  </si>
  <si>
    <t>Ул.Ляпидевского, Тихонова, Поселковая, Обская, Парковая, Пенаты, от ул.Фомина до проезда Томского, Заводской Взвоз, Третьякова, от пер.Карева до пер.Присягина</t>
  </si>
  <si>
    <t>Амурский 1-й, 2-й, 3-й, 4-й, 5-й, 6-й, 7-й, 8-й, ул.Володарского, Водопроводная, Белова, Рубцовская, Достоевского, Розы Люксембург, Верхгляденская, Лесозаводская, Пугачева, Сергея Лазо, Степная 1-я, 2-я</t>
  </si>
  <si>
    <t>Пер.Радищева, Революционный, Малый Прудской, Канифольный, Промышленный 1, 2, 3, 4-й, Трудовой, ул.Пролетарская, Кирова, Папанинцев, Правый Берег Пруда, проезды Лыжный, Шангина</t>
  </si>
  <si>
    <t>П.Черницк, п.Мохнатушка</t>
  </si>
  <si>
    <t>С.Лебяжье</t>
  </si>
  <si>
    <t>П.Центральный</t>
  </si>
  <si>
    <t>Изготовление технической документации</t>
  </si>
  <si>
    <t>Ориентировочная стоимость этапов реализации объектов по годам, тыс. рублей</t>
  </si>
  <si>
    <t>Остановка общественного транспорта "Санаторий "Энергетик" по ул.Новосибирской</t>
  </si>
  <si>
    <t xml:space="preserve">Остановка общественногом транспорта "2-ой Сибирский садовод" по Южному тракту  </t>
  </si>
  <si>
    <t>Ул.Остров Кораблик, ул.Красноярская, от дома №230 до ул.Остров Кораблик, в п. Ильича</t>
  </si>
  <si>
    <t>Ул.Краевая, проезд Параллельный, ул.Щетинкина, ул.Мичурина, ул.Семипалатинская, ул.Демьяна Бедного, пер.Ангарский, проезд Интернатский, ул.Вербная, проезд Ташкентский, ул.Просечная</t>
  </si>
  <si>
    <t xml:space="preserve">ИТОГО по объектам: </t>
  </si>
  <si>
    <t>Ул.Тибетская, от ул.Центральной до дома №10 по ул.Тибетской; ул.Питерская от ул.Центральной до дома №9 по ул.Питерской в п.Центральный</t>
  </si>
  <si>
    <t>Автомобильная дорога от ул.Кулагина до ул.Понтонный мост и от ул.Понтонный мост до ул.Остров Кораблик</t>
  </si>
  <si>
    <t>Срок реали-зации</t>
  </si>
  <si>
    <t>Ответст-венный испол-нитель, соиспол-нители, участники Программы</t>
  </si>
  <si>
    <t>Сумма расходов по годам реализации, тыс. рублей</t>
  </si>
  <si>
    <t>Источники финансиро-вания</t>
  </si>
  <si>
    <t>год</t>
  </si>
  <si>
    <t xml:space="preserve">Цель - Повышение уровня и качества жизни населения за счет развития дорожно-транспортной системы </t>
  </si>
  <si>
    <t>2015-2025</t>
  </si>
  <si>
    <t>КДХБТС, ПЭАиРТ, ПЛНО, ОГИБДД, МУП "Барнаул-горсвет" г. Барнаула</t>
  </si>
  <si>
    <t>Задача 1. Обеспечение комплексного развития дорожно-транспортной инфраструктуры</t>
  </si>
  <si>
    <t>города</t>
  </si>
  <si>
    <t>Мероприятие 1.1.</t>
  </si>
  <si>
    <t>Строительство и реконструкция автомобильных дорог, искусственных дорожных сооружений</t>
  </si>
  <si>
    <t xml:space="preserve">КДХБТС </t>
  </si>
  <si>
    <t>Мероприятие 1.2. Мероприятия по обеспечению выполнения работ по капитальному ремонту, ремонту и содержанию автомобильных дорог, искусственных дорожных сооружений</t>
  </si>
  <si>
    <t xml:space="preserve">внебюджетные источники </t>
  </si>
  <si>
    <t xml:space="preserve">Мероприятие 1.3. </t>
  </si>
  <si>
    <t>Ремонт дорог сельских и поселковых территорий, микрорайонов индивидуальной жилой застройки</t>
  </si>
  <si>
    <t>Мероприятие 1.4.</t>
  </si>
  <si>
    <t>Оформление документации для признания прав и регулирования отношений по муниципальной собственности</t>
  </si>
  <si>
    <t xml:space="preserve">КДХБТС, МБУ </t>
  </si>
  <si>
    <t>2020-2021</t>
  </si>
  <si>
    <t>движения на автомобильных дорогах города</t>
  </si>
  <si>
    <t xml:space="preserve">КДХБТС, ОГИБДД </t>
  </si>
  <si>
    <t>Поддержка городского пассажирского транспорта</t>
  </si>
  <si>
    <t xml:space="preserve">городской бюджет </t>
  </si>
  <si>
    <t>транспорта, реконструкция трамвайных путей</t>
  </si>
  <si>
    <t>2017-2025</t>
  </si>
  <si>
    <t>Капитальный ремонт и ремонт кабельных линий, тяговых подстанций и контактной сети городского электрического транспорта</t>
  </si>
  <si>
    <t>2018-2025</t>
  </si>
  <si>
    <t>2016-2017</t>
  </si>
  <si>
    <t>КДХБТС, ПЛНО, МУП "Барнаул-горсвет" г. Барнаула</t>
  </si>
  <si>
    <t>Барнаул-горсвет г. Барнаула</t>
  </si>
  <si>
    <t>2021-2025</t>
  </si>
  <si>
    <t>2026 год</t>
  </si>
  <si>
    <t>2027 год</t>
  </si>
  <si>
    <t>2028 год</t>
  </si>
  <si>
    <t>2029 год</t>
  </si>
  <si>
    <t>2017 - 2030</t>
  </si>
  <si>
    <t>2015 - 2030</t>
  </si>
  <si>
    <t>2030 год</t>
  </si>
  <si>
    <t>КДХБТС, УЛНО, МБУ "Барнаулгорсвет" г. Барнаула</t>
  </si>
  <si>
    <t>КДХБТС, УЛНО</t>
  </si>
  <si>
    <t>2000.500</t>
  </si>
  <si>
    <t>2000.402</t>
  </si>
  <si>
    <t>2000.401</t>
  </si>
  <si>
    <t>2000.304</t>
  </si>
  <si>
    <t>2000.303</t>
  </si>
  <si>
    <t>2000.302</t>
  </si>
  <si>
    <t>2000.301</t>
  </si>
  <si>
    <t>2000.202</t>
  </si>
  <si>
    <t>2000.201</t>
  </si>
  <si>
    <t>2000.106</t>
  </si>
  <si>
    <t>2000.104</t>
  </si>
  <si>
    <t>2000.105</t>
  </si>
  <si>
    <t>2000.102</t>
  </si>
  <si>
    <t>2000.101</t>
  </si>
  <si>
    <t>2000.103, 107,108,109  - 0,00</t>
  </si>
  <si>
    <t>КДХБТС, КДХиТ</t>
  </si>
  <si>
    <t>КДХиТ</t>
  </si>
  <si>
    <t>КДХиТ, ОГИБДД</t>
  </si>
  <si>
    <t>КДХБТС, КДХиТ,
ОГИБДД</t>
  </si>
  <si>
    <t>КДХиТ, ПЭАиРТ</t>
  </si>
  <si>
    <t>КДХБТС, КДХиТ,
УЛНО, МБУ "Барнаулгорсвет" г. Барнаула</t>
  </si>
  <si>
    <t>КДХиТ, УЛНО, МБУ "Барнаулгорсвет" г. Барнаула</t>
  </si>
  <si>
    <t>КДХиТ, УЛНО</t>
  </si>
  <si>
    <t xml:space="preserve"> КДХиТ</t>
  </si>
  <si>
    <t>КДХБТС, КДХиТ, ПЭАиРТ</t>
  </si>
  <si>
    <t>КДХБТС, КДХиТ, ОГИБДД</t>
  </si>
  <si>
    <t>КДХБТС, КДХиТ, УЛНО, МБУ "Барнаулгорсвет" г. Барнаула</t>
  </si>
  <si>
    <t>Мероприятие 5. Обеспечение функций, возложенных на КДХБТС, КДХиТ</t>
  </si>
  <si>
    <t>КДХБТС, КДХиТ, УЛНО</t>
  </si>
  <si>
    <t>КДХБТС, КДХиТ, АЖР,АИР, АЛР, АОР, АЦР</t>
  </si>
  <si>
    <t>2025-2030</t>
  </si>
  <si>
    <t>Мероприятие 3.1. Поддержка городского пассажирского транспорта</t>
  </si>
  <si>
    <t>Подпрограмма «Развитие уличного освещения и обеспечение безопасности на улично-дорожной сети города Барнаула»</t>
  </si>
  <si>
    <t xml:space="preserve">Приложение 4
к муниципальной программе «Развитие дорожно-транспортной системы города Барнаула на 2015-2030 годы»
</t>
  </si>
  <si>
    <t>федер</t>
  </si>
  <si>
    <t xml:space="preserve">край </t>
  </si>
  <si>
    <t>город</t>
  </si>
  <si>
    <t>всего</t>
  </si>
  <si>
    <t>внебюдж</t>
  </si>
  <si>
    <t>край</t>
  </si>
  <si>
    <t>ВСЕГО</t>
  </si>
  <si>
    <t>зад1</t>
  </si>
  <si>
    <t>зад2</t>
  </si>
  <si>
    <t>зад3</t>
  </si>
  <si>
    <t>зад4</t>
  </si>
  <si>
    <t>зад5</t>
  </si>
  <si>
    <t>итого</t>
  </si>
  <si>
    <t>фед</t>
  </si>
  <si>
    <t>комитет</t>
  </si>
  <si>
    <t>районы</t>
  </si>
  <si>
    <t xml:space="preserve">Приложение 4
к постановлению 
администрации города 
от __________ №_____
</t>
  </si>
  <si>
    <t xml:space="preserve">ПЕРЕЧЕНЬ
мероприятий Программы 
</t>
  </si>
  <si>
    <t>2025 - 2025</t>
  </si>
  <si>
    <t>Мероприятия, не включенные в Подпрограмму</t>
  </si>
  <si>
    <t>Мероприятие 1.4. Оформление документации для признания прав и регулирования отношений по муниципальной собственности</t>
  </si>
  <si>
    <t xml:space="preserve">Мероприятие 3.4. Капитальный ремонт, ремонт и модернизация подвижного состава, тяговых подстанций, кабельных линий и контактной сети городского электрического транспорта
</t>
  </si>
  <si>
    <t>2015-2023</t>
  </si>
  <si>
    <t>2023-2030</t>
  </si>
  <si>
    <t>2015-2030</t>
  </si>
  <si>
    <t>2.2.</t>
  </si>
  <si>
    <t>3.</t>
  </si>
  <si>
    <t>3.1.</t>
  </si>
  <si>
    <t>3.2.</t>
  </si>
  <si>
    <t>3.3.</t>
  </si>
  <si>
    <t>2.3.</t>
  </si>
  <si>
    <t>2.4.</t>
  </si>
  <si>
    <t>2.5.</t>
  </si>
  <si>
    <t>4.</t>
  </si>
  <si>
    <t>4.1.</t>
  </si>
  <si>
    <t>4.2.</t>
  </si>
  <si>
    <t>4.3.</t>
  </si>
  <si>
    <t>4.4.</t>
  </si>
  <si>
    <t>4.5.</t>
  </si>
  <si>
    <t>4.6.</t>
  </si>
  <si>
    <t>5.</t>
  </si>
  <si>
    <t>5.1.</t>
  </si>
  <si>
    <t>5.2.</t>
  </si>
  <si>
    <t>5.3.</t>
  </si>
  <si>
    <t>6.</t>
  </si>
  <si>
    <t>2016 - 2030</t>
  </si>
  <si>
    <t>2016-2017, 2020-2023</t>
  </si>
  <si>
    <t>2024-2030</t>
  </si>
  <si>
    <t>2017 - 2023</t>
  </si>
  <si>
    <t>Мероприятие 3.2. Обновление подвижного состава городского транспорта, реконструкция, капитальный ремонт и ремонт трамвайных путей</t>
  </si>
  <si>
    <t>2018 - 2030</t>
  </si>
  <si>
    <t>2018-2023</t>
  </si>
  <si>
    <t>2016 - 2017</t>
  </si>
  <si>
    <t xml:space="preserve">Приложение 3
к муниципальной программе 
«Развитие дорожно-
транспортной системы города
Барнаула на 2015-2030 годы»
</t>
  </si>
  <si>
    <t xml:space="preserve">КДХиТ, ОГИБДД, МБУ 
«Барнаулгорсвет» 
г.Барнаула
</t>
  </si>
  <si>
    <t>Мероприятие 3.5. Внедрение автоматизирован-ной системы оплаты проезда</t>
  </si>
  <si>
    <t xml:space="preserve">КДХиТ, ОГИБДД, МБУ 
«Барнаулгорсвет» г.Барнаула
</t>
  </si>
  <si>
    <t xml:space="preserve">КДХиТ, МБУ 
«Барнаулгорсвет» г.Барнаула
</t>
  </si>
  <si>
    <t>КДХиТ,  МБУ 
«Барнаулгорсвет» г.Барнаула</t>
  </si>
  <si>
    <t>Мероприятие 3.6. Приобретение специализирован-ной техники</t>
  </si>
  <si>
    <t>Цель. Создание комфортных условий проживания населения за счет безопасного передвижения на улично-дорожной сети</t>
  </si>
  <si>
    <t>Задача.
Организация мероприятий, направленных на предупреждение и пресечение нарушений ПДД в границах городского округа</t>
  </si>
  <si>
    <t>Мероприятие. Устройство (монтаж) и реконструкция светофорных объектов, интеллектуальных транспортных систем, в том числе разработка проектно-сметной документации</t>
  </si>
  <si>
    <t>Мероприятие. Установка и обслуживание технических средств организации дорожного движения</t>
  </si>
  <si>
    <t xml:space="preserve">Задача. Обеспечение 
надежной работы наружного освещения, 
путём строительства, ремонта, реконструкции, замены существующего, физически и технически устаревшего оборудования
</t>
  </si>
  <si>
    <t>Мероприятие. Строительство и реконструкция линий наружного освещения</t>
  </si>
  <si>
    <t>Мероприятие. Устройство (монтаж)  линий наружного освещения, в том числе разработка проектно-сметной документации</t>
  </si>
  <si>
    <t>Мероприятие. Техническое обслуживание, содержание, капитальный ремонт и ремонт линий наружного освещения</t>
  </si>
  <si>
    <t>Задача. Обеспечение комплексного развития дорожно-транспортной инфраструктуры города</t>
  </si>
  <si>
    <t>Задача. Повышение безопасности дорожного движения на автомобильных дорогах</t>
  </si>
  <si>
    <t>2023-2024</t>
  </si>
  <si>
    <t>2015 - 2024</t>
  </si>
  <si>
    <t>Задача. Организация транспортного обслуживания населения</t>
  </si>
  <si>
    <t>Задача. Организация наружного освещения на территории города</t>
  </si>
  <si>
    <t>Итого по мероприятиям, не включенным в Подпрограммы</t>
  </si>
  <si>
    <t>Итого по Программе</t>
  </si>
  <si>
    <t>Ответственный исполнитель, соисполнители, участники Программы</t>
  </si>
  <si>
    <t>2024 - 2030</t>
  </si>
  <si>
    <t>2.6.</t>
  </si>
  <si>
    <t>Мероприятие 1.6. Реализация инициативных проектов по капитальному ремонту и ремонту автомобильных дорог</t>
  </si>
  <si>
    <t>5.4.</t>
  </si>
  <si>
    <t xml:space="preserve">Мероприятие 4.4. Реализация инициативных проектов в сфере организации наружного освещения на территории города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</si>
</sst>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\ _₽_-;\-* #,##0.0\ _₽_-;_-* &quot;-&quot;?\ _₽_-;_-@_-"/>
    <numFmt numFmtId="165" formatCode="#,##0.0"/>
    <numFmt numFmtId="166" formatCode="_-* #,##0.00000\ _₽_-;\-* #,##0.00000\ _₽_-;_-* &quot;-&quot;?\ _₽_-;_-@_-"/>
    <numFmt numFmtId="167" formatCode="_-* #,##0.00000\ _₽_-;\-* #,##0.00000\ _₽_-;_-* &quot;-&quot;?????\ _₽_-;_-@_-"/>
    <numFmt numFmtId="168" formatCode="#,##0.00000"/>
    <numFmt numFmtId="169" formatCode="0.0"/>
    <numFmt numFmtId="170" formatCode="0.000"/>
    <numFmt numFmtId="171" formatCode="#,##0.0_ ;\-#,##0.0\ "/>
    <numFmt numFmtId="172" formatCode="#,##0.00000_ ;\-#,##0.00000\ "/>
  </numFmts>
  <fonts count="1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1"/>
      <color theme="0"/>
      <name val="Calibri"/>
      <family val="2"/>
      <charset val="204"/>
      <scheme val="minor"/>
    </font>
    <font>
      <sz val="14"/>
      <color theme="0"/>
      <name val="Calibri"/>
      <family val="2"/>
      <charset val="204"/>
      <scheme val="minor"/>
    </font>
    <font>
      <sz val="32"/>
      <color theme="1"/>
      <name val="Times New Roman"/>
      <family val="1"/>
      <charset val="204"/>
    </font>
    <font>
      <sz val="33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5">
    <xf numFmtId="0" fontId="0" fillId="0" borderId="0" xfId="0"/>
    <xf numFmtId="0" fontId="0" fillId="2" borderId="0" xfId="0" applyFill="1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/>
    </xf>
    <xf numFmtId="165" fontId="5" fillId="0" borderId="0" xfId="0" applyNumberFormat="1" applyFont="1"/>
    <xf numFmtId="165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wrapText="1"/>
    </xf>
    <xf numFmtId="4" fontId="0" fillId="0" borderId="0" xfId="0" applyNumberFormat="1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 applyAlignment="1">
      <alignment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4" fontId="0" fillId="0" borderId="0" xfId="0" applyNumberFormat="1"/>
    <xf numFmtId="16" fontId="0" fillId="0" borderId="0" xfId="0" applyNumberFormat="1"/>
    <xf numFmtId="4" fontId="0" fillId="2" borderId="0" xfId="0" applyNumberFormat="1" applyFill="1"/>
    <xf numFmtId="164" fontId="1" fillId="3" borderId="0" xfId="0" applyNumberFormat="1" applyFont="1" applyFill="1"/>
    <xf numFmtId="0" fontId="2" fillId="3" borderId="0" xfId="0" applyFont="1" applyFill="1"/>
    <xf numFmtId="164" fontId="2" fillId="3" borderId="0" xfId="0" applyNumberFormat="1" applyFont="1" applyFill="1"/>
    <xf numFmtId="0" fontId="1" fillId="3" borderId="0" xfId="0" applyFont="1" applyFill="1"/>
    <xf numFmtId="4" fontId="1" fillId="3" borderId="0" xfId="0" applyNumberFormat="1" applyFont="1" applyFill="1"/>
    <xf numFmtId="0" fontId="0" fillId="3" borderId="0" xfId="0" applyFont="1" applyFill="1"/>
    <xf numFmtId="0" fontId="1" fillId="3" borderId="1" xfId="0" applyFont="1" applyFill="1" applyBorder="1" applyAlignment="1">
      <alignment horizontal="center" vertical="center" wrapText="1"/>
    </xf>
    <xf numFmtId="164" fontId="0" fillId="3" borderId="0" xfId="0" applyNumberFormat="1" applyFont="1" applyFill="1"/>
    <xf numFmtId="0" fontId="2" fillId="3" borderId="0" xfId="0" applyFont="1" applyFill="1" applyAlignment="1">
      <alignment vertical="top" wrapText="1"/>
    </xf>
    <xf numFmtId="0" fontId="3" fillId="3" borderId="0" xfId="0" applyFont="1" applyFill="1"/>
    <xf numFmtId="0" fontId="2" fillId="3" borderId="0" xfId="0" applyFont="1" applyFill="1" applyAlignment="1">
      <alignment horizontal="justify" vertical="center"/>
    </xf>
    <xf numFmtId="0" fontId="2" fillId="3" borderId="0" xfId="0" applyFont="1" applyFill="1" applyAlignment="1">
      <alignment horizontal="left" vertical="center" indent="1"/>
    </xf>
    <xf numFmtId="0" fontId="4" fillId="3" borderId="8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8" xfId="0" applyFont="1" applyFill="1" applyBorder="1"/>
    <xf numFmtId="0" fontId="1" fillId="3" borderId="1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justify" vertical="center" wrapText="1"/>
    </xf>
    <xf numFmtId="4" fontId="1" fillId="3" borderId="8" xfId="0" applyNumberFormat="1" applyFont="1" applyFill="1" applyBorder="1"/>
    <xf numFmtId="0" fontId="0" fillId="3" borderId="0" xfId="0" applyFill="1"/>
    <xf numFmtId="0" fontId="4" fillId="3" borderId="0" xfId="0" applyFont="1" applyFill="1" applyBorder="1" applyAlignment="1">
      <alignment horizontal="justify" vertical="center" wrapText="1"/>
    </xf>
    <xf numFmtId="0" fontId="4" fillId="3" borderId="0" xfId="0" applyFont="1" applyFill="1" applyBorder="1" applyAlignment="1">
      <alignment horizontal="left" vertical="top" wrapText="1"/>
    </xf>
    <xf numFmtId="164" fontId="4" fillId="3" borderId="0" xfId="0" applyNumberFormat="1" applyFont="1" applyFill="1" applyBorder="1" applyAlignment="1">
      <alignment horizontal="center" vertical="center" wrapText="1"/>
    </xf>
    <xf numFmtId="164" fontId="1" fillId="3" borderId="0" xfId="0" applyNumberFormat="1" applyFont="1" applyFill="1" applyBorder="1" applyAlignment="1">
      <alignment vertical="center"/>
    </xf>
    <xf numFmtId="4" fontId="1" fillId="3" borderId="0" xfId="0" applyNumberFormat="1" applyFont="1" applyFill="1" applyBorder="1"/>
    <xf numFmtId="165" fontId="0" fillId="0" borderId="0" xfId="0" applyNumberFormat="1"/>
    <xf numFmtId="4" fontId="8" fillId="0" borderId="0" xfId="0" applyNumberFormat="1" applyFont="1"/>
    <xf numFmtId="165" fontId="8" fillId="0" borderId="0" xfId="0" applyNumberFormat="1" applyFont="1"/>
    <xf numFmtId="14" fontId="0" fillId="0" borderId="0" xfId="0" applyNumberFormat="1"/>
    <xf numFmtId="167" fontId="1" fillId="3" borderId="0" xfId="0" applyNumberFormat="1" applyFont="1" applyFill="1"/>
    <xf numFmtId="166" fontId="1" fillId="3" borderId="0" xfId="0" applyNumberFormat="1" applyFont="1" applyFill="1"/>
    <xf numFmtId="1" fontId="10" fillId="3" borderId="0" xfId="0" applyNumberFormat="1" applyFont="1" applyFill="1" applyBorder="1"/>
    <xf numFmtId="168" fontId="10" fillId="3" borderId="0" xfId="0" applyNumberFormat="1" applyFont="1" applyFill="1" applyBorder="1"/>
    <xf numFmtId="4" fontId="10" fillId="3" borderId="0" xfId="0" applyNumberFormat="1" applyFont="1" applyFill="1" applyBorder="1"/>
    <xf numFmtId="0" fontId="9" fillId="3" borderId="0" xfId="0" applyFont="1" applyFill="1" applyBorder="1"/>
    <xf numFmtId="167" fontId="0" fillId="3" borderId="0" xfId="0" applyNumberFormat="1" applyFill="1"/>
    <xf numFmtId="4" fontId="0" fillId="3" borderId="0" xfId="0" applyNumberFormat="1" applyFill="1"/>
    <xf numFmtId="169" fontId="0" fillId="3" borderId="0" xfId="0" applyNumberFormat="1" applyFill="1"/>
    <xf numFmtId="0" fontId="4" fillId="3" borderId="0" xfId="0" applyFont="1" applyFill="1" applyBorder="1" applyAlignment="1">
      <alignment horizontal="center" vertical="top" wrapText="1"/>
    </xf>
    <xf numFmtId="164" fontId="4" fillId="3" borderId="0" xfId="0" applyNumberFormat="1" applyFont="1" applyFill="1" applyBorder="1" applyAlignment="1">
      <alignment vertical="top" wrapText="1"/>
    </xf>
    <xf numFmtId="0" fontId="4" fillId="3" borderId="0" xfId="0" applyFont="1" applyFill="1" applyBorder="1" applyAlignment="1">
      <alignment vertical="top" wrapText="1"/>
    </xf>
    <xf numFmtId="0" fontId="11" fillId="3" borderId="0" xfId="0" applyFont="1" applyFill="1" applyAlignment="1">
      <alignment horizontal="left" wrapText="1"/>
    </xf>
    <xf numFmtId="4" fontId="4" fillId="3" borderId="0" xfId="0" applyNumberFormat="1" applyFont="1" applyFill="1" applyBorder="1" applyAlignment="1">
      <alignment horizontal="center" vertical="center" wrapText="1"/>
    </xf>
    <xf numFmtId="0" fontId="0" fillId="3" borderId="0" xfId="0" applyFont="1" applyFill="1" applyBorder="1"/>
    <xf numFmtId="170" fontId="0" fillId="3" borderId="0" xfId="0" applyNumberFormat="1" applyFill="1"/>
    <xf numFmtId="164" fontId="7" fillId="3" borderId="1" xfId="0" applyNumberFormat="1" applyFont="1" applyFill="1" applyBorder="1" applyAlignment="1">
      <alignment horizontal="center" vertical="center" wrapText="1"/>
    </xf>
    <xf numFmtId="166" fontId="7" fillId="3" borderId="1" xfId="0" applyNumberFormat="1" applyFont="1" applyFill="1" applyBorder="1" applyAlignment="1">
      <alignment horizontal="center" vertical="center" wrapText="1"/>
    </xf>
    <xf numFmtId="166" fontId="7" fillId="3" borderId="5" xfId="0" applyNumberFormat="1" applyFont="1" applyFill="1" applyBorder="1" applyAlignment="1">
      <alignment horizontal="right" vertical="center" wrapText="1"/>
    </xf>
    <xf numFmtId="168" fontId="3" fillId="3" borderId="0" xfId="0" applyNumberFormat="1" applyFont="1" applyFill="1" applyBorder="1"/>
    <xf numFmtId="0" fontId="0" fillId="3" borderId="0" xfId="0" applyFill="1" applyBorder="1"/>
    <xf numFmtId="169" fontId="0" fillId="3" borderId="0" xfId="0" applyNumberFormat="1" applyFill="1" applyBorder="1"/>
    <xf numFmtId="0" fontId="1" fillId="3" borderId="0" xfId="0" applyFont="1" applyFill="1" applyBorder="1" applyAlignment="1">
      <alignment horizontal="center" vertical="top" wrapText="1"/>
    </xf>
    <xf numFmtId="0" fontId="1" fillId="3" borderId="0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top" wrapText="1"/>
    </xf>
    <xf numFmtId="171" fontId="1" fillId="3" borderId="1" xfId="0" applyNumberFormat="1" applyFont="1" applyFill="1" applyBorder="1" applyAlignment="1">
      <alignment horizontal="right" vertical="center" wrapText="1"/>
    </xf>
    <xf numFmtId="166" fontId="1" fillId="3" borderId="1" xfId="0" applyNumberFormat="1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vertical="top" wrapText="1"/>
    </xf>
    <xf numFmtId="172" fontId="1" fillId="3" borderId="1" xfId="0" applyNumberFormat="1" applyFont="1" applyFill="1" applyBorder="1" applyAlignment="1">
      <alignment horizontal="right" vertical="center" wrapText="1"/>
    </xf>
    <xf numFmtId="168" fontId="1" fillId="3" borderId="1" xfId="0" applyNumberFormat="1" applyFont="1" applyFill="1" applyBorder="1" applyAlignment="1">
      <alignment horizontal="right" vertical="center" wrapText="1"/>
    </xf>
    <xf numFmtId="164" fontId="1" fillId="3" borderId="1" xfId="0" applyNumberFormat="1" applyFont="1" applyFill="1" applyBorder="1" applyAlignment="1">
      <alignment horizontal="right" vertical="center" wrapText="1"/>
    </xf>
    <xf numFmtId="0" fontId="1" fillId="3" borderId="3" xfId="0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 wrapText="1"/>
    </xf>
    <xf numFmtId="4" fontId="1" fillId="3" borderId="1" xfId="0" applyNumberFormat="1" applyFont="1" applyFill="1" applyBorder="1" applyAlignment="1">
      <alignment horizontal="right" vertical="center" wrapText="1"/>
    </xf>
    <xf numFmtId="0" fontId="12" fillId="3" borderId="0" xfId="0" applyFont="1" applyFill="1"/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center" wrapText="1"/>
    </xf>
    <xf numFmtId="164" fontId="5" fillId="3" borderId="0" xfId="0" applyNumberFormat="1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left" vertical="top" wrapText="1"/>
    </xf>
    <xf numFmtId="0" fontId="1" fillId="3" borderId="4" xfId="0" applyFont="1" applyFill="1" applyBorder="1" applyAlignment="1">
      <alignment horizontal="left" vertical="top" wrapText="1"/>
    </xf>
    <xf numFmtId="0" fontId="1" fillId="3" borderId="9" xfId="0" applyFont="1" applyFill="1" applyBorder="1" applyAlignment="1">
      <alignment horizontal="left" vertical="top" wrapText="1"/>
    </xf>
    <xf numFmtId="0" fontId="1" fillId="3" borderId="10" xfId="0" applyFont="1" applyFill="1" applyBorder="1" applyAlignment="1">
      <alignment horizontal="left" vertical="top" wrapText="1"/>
    </xf>
    <xf numFmtId="0" fontId="1" fillId="3" borderId="11" xfId="0" applyFont="1" applyFill="1" applyBorder="1" applyAlignment="1">
      <alignment horizontal="left" vertical="top" wrapText="1"/>
    </xf>
    <xf numFmtId="0" fontId="1" fillId="3" borderId="8" xfId="0" applyFont="1" applyFill="1" applyBorder="1" applyAlignment="1">
      <alignment horizontal="left" vertical="top" wrapText="1"/>
    </xf>
    <xf numFmtId="0" fontId="1" fillId="3" borderId="0" xfId="0" applyFont="1" applyFill="1" applyBorder="1" applyAlignment="1">
      <alignment horizontal="left" vertical="top" wrapText="1"/>
    </xf>
    <xf numFmtId="0" fontId="1" fillId="3" borderId="12" xfId="0" applyFont="1" applyFill="1" applyBorder="1" applyAlignment="1">
      <alignment horizontal="left" vertical="top" wrapText="1"/>
    </xf>
    <xf numFmtId="0" fontId="1" fillId="3" borderId="13" xfId="0" applyFont="1" applyFill="1" applyBorder="1" applyAlignment="1">
      <alignment horizontal="left" vertical="top" wrapText="1"/>
    </xf>
    <xf numFmtId="0" fontId="1" fillId="3" borderId="14" xfId="0" applyFont="1" applyFill="1" applyBorder="1" applyAlignment="1">
      <alignment horizontal="left" vertical="top" wrapText="1"/>
    </xf>
    <xf numFmtId="0" fontId="1" fillId="3" borderId="15" xfId="0" applyFont="1" applyFill="1" applyBorder="1" applyAlignment="1">
      <alignment horizontal="left" vertical="top" wrapText="1"/>
    </xf>
    <xf numFmtId="0" fontId="1" fillId="3" borderId="2" xfId="0" applyNumberFormat="1" applyFont="1" applyFill="1" applyBorder="1" applyAlignment="1">
      <alignment horizontal="center" vertical="top" wrapText="1"/>
    </xf>
    <xf numFmtId="0" fontId="1" fillId="3" borderId="3" xfId="0" applyNumberFormat="1" applyFont="1" applyFill="1" applyBorder="1" applyAlignment="1">
      <alignment horizontal="center" vertical="top" wrapText="1"/>
    </xf>
    <xf numFmtId="0" fontId="1" fillId="3" borderId="4" xfId="0" applyNumberFormat="1" applyFont="1" applyFill="1" applyBorder="1" applyAlignment="1">
      <alignment horizontal="center" vertical="top" wrapText="1"/>
    </xf>
    <xf numFmtId="0" fontId="12" fillId="3" borderId="0" xfId="0" applyFont="1" applyFill="1" applyAlignment="1">
      <alignment horizontal="left" vertical="top" wrapText="1"/>
    </xf>
    <xf numFmtId="0" fontId="12" fillId="3" borderId="0" xfId="0" applyFont="1" applyFill="1" applyAlignment="1">
      <alignment horizontal="center" vertical="top" wrapText="1"/>
    </xf>
    <xf numFmtId="0" fontId="12" fillId="3" borderId="0" xfId="0" applyFont="1" applyFill="1" applyAlignment="1">
      <alignment horizontal="center" vertical="top"/>
    </xf>
    <xf numFmtId="16" fontId="1" fillId="3" borderId="2" xfId="0" applyNumberFormat="1" applyFont="1" applyFill="1" applyBorder="1" applyAlignment="1">
      <alignment horizontal="center" vertical="top" wrapText="1"/>
    </xf>
    <xf numFmtId="14" fontId="1" fillId="3" borderId="3" xfId="0" applyNumberFormat="1" applyFont="1" applyFill="1" applyBorder="1" applyAlignment="1">
      <alignment horizontal="center" vertical="top" wrapText="1"/>
    </xf>
    <xf numFmtId="14" fontId="1" fillId="3" borderId="2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vertical="top" wrapText="1"/>
    </xf>
    <xf numFmtId="0" fontId="1" fillId="3" borderId="3" xfId="0" applyFont="1" applyFill="1" applyBorder="1" applyAlignment="1">
      <alignment vertical="top" wrapText="1"/>
    </xf>
    <xf numFmtId="0" fontId="1" fillId="3" borderId="4" xfId="0" applyFont="1" applyFill="1" applyBorder="1" applyAlignment="1">
      <alignment vertical="top" wrapText="1"/>
    </xf>
    <xf numFmtId="0" fontId="2" fillId="3" borderId="0" xfId="0" applyFont="1" applyFill="1" applyAlignment="1">
      <alignment horizontal="right" vertical="top" wrapText="1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left" vertical="center"/>
    </xf>
    <xf numFmtId="0" fontId="2" fillId="3" borderId="0" xfId="0" applyFont="1" applyFill="1" applyAlignment="1">
      <alignment horizontal="right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right" vertical="center" wrapText="1"/>
    </xf>
    <xf numFmtId="0" fontId="4" fillId="3" borderId="6" xfId="0" applyFont="1" applyFill="1" applyBorder="1" applyAlignment="1">
      <alignment horizontal="right" vertical="center" wrapText="1"/>
    </xf>
    <xf numFmtId="0" fontId="4" fillId="3" borderId="5" xfId="0" applyFont="1" applyFill="1" applyBorder="1" applyAlignment="1">
      <alignment horizontal="left" vertical="top" wrapText="1"/>
    </xf>
    <xf numFmtId="0" fontId="4" fillId="3" borderId="6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horizontal="left" vertical="top" wrapText="1"/>
    </xf>
    <xf numFmtId="0" fontId="1" fillId="3" borderId="2" xfId="0" applyNumberFormat="1" applyFont="1" applyFill="1" applyBorder="1" applyAlignment="1">
      <alignment vertical="top" wrapText="1"/>
    </xf>
    <xf numFmtId="0" fontId="1" fillId="3" borderId="3" xfId="0" applyNumberFormat="1" applyFont="1" applyFill="1" applyBorder="1" applyAlignment="1">
      <alignment vertical="top" wrapText="1"/>
    </xf>
    <xf numFmtId="0" fontId="6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Relationship Id="rId6" Type="http://schemas.openxmlformats.org/officeDocument/2006/relationships/printerSettings" Target="../printerSettings/printerSettings13.bin"/><Relationship Id="rId5" Type="http://schemas.openxmlformats.org/officeDocument/2006/relationships/printerSettings" Target="../printerSettings/printerSettings12.bin"/><Relationship Id="rId4" Type="http://schemas.openxmlformats.org/officeDocument/2006/relationships/printerSettings" Target="../printerSettings/printerSettings11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6" Type="http://schemas.openxmlformats.org/officeDocument/2006/relationships/printerSettings" Target="../printerSettings/printerSettings19.bin"/><Relationship Id="rId5" Type="http://schemas.openxmlformats.org/officeDocument/2006/relationships/printerSettings" Target="../printerSettings/printerSettings18.bin"/><Relationship Id="rId4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H379"/>
  <sheetViews>
    <sheetView tabSelected="1" topLeftCell="B1" zoomScale="80" zoomScaleNormal="80" zoomScalePageLayoutView="60" workbookViewId="0">
      <selection activeCell="B376" sqref="A376:XFD376"/>
    </sheetView>
  </sheetViews>
  <sheetFormatPr defaultRowHeight="15.75" x14ac:dyDescent="0.25"/>
  <cols>
    <col min="2" max="2" width="4.140625" style="30" customWidth="1"/>
    <col min="3" max="3" width="18.42578125" style="30" customWidth="1"/>
    <col min="4" max="4" width="7.140625" style="30" customWidth="1"/>
    <col min="5" max="5" width="17.5703125" style="30" customWidth="1"/>
    <col min="6" max="7" width="13.42578125" style="30" customWidth="1"/>
    <col min="8" max="8" width="13.5703125" style="30" customWidth="1"/>
    <col min="9" max="9" width="13.7109375" style="30" customWidth="1"/>
    <col min="10" max="10" width="13.5703125" style="30" customWidth="1"/>
    <col min="11" max="11" width="13.85546875" style="30" customWidth="1"/>
    <col min="12" max="12" width="14.42578125" style="30" customWidth="1"/>
    <col min="13" max="14" width="13.5703125" style="30" customWidth="1"/>
    <col min="15" max="15" width="16.5703125" style="30" customWidth="1"/>
    <col min="16" max="16" width="18" style="30" customWidth="1"/>
    <col min="17" max="17" width="17.7109375" style="30" customWidth="1"/>
    <col min="18" max="19" width="18.28515625" style="30" customWidth="1"/>
    <col min="20" max="20" width="18.140625" style="30" customWidth="1"/>
    <col min="21" max="21" width="18.42578125" style="30" customWidth="1"/>
    <col min="22" max="22" width="18" style="30" customWidth="1"/>
    <col min="23" max="23" width="16.85546875" style="30" customWidth="1"/>
    <col min="24" max="24" width="22.5703125" style="32" customWidth="1"/>
    <col min="25" max="26" width="22.42578125" bestFit="1" customWidth="1"/>
    <col min="27" max="27" width="23.85546875" bestFit="1" customWidth="1"/>
    <col min="28" max="28" width="14.5703125" customWidth="1"/>
    <col min="29" max="30" width="11.42578125" bestFit="1" customWidth="1"/>
    <col min="31" max="31" width="22.42578125" bestFit="1" customWidth="1"/>
  </cols>
  <sheetData>
    <row r="2" spans="2:26" ht="162.75" customHeight="1" x14ac:dyDescent="0.25">
      <c r="S2" s="120" t="s">
        <v>253</v>
      </c>
      <c r="T2" s="120"/>
      <c r="U2" s="120"/>
      <c r="V2" s="120"/>
      <c r="W2" s="120"/>
    </row>
    <row r="3" spans="2:26" ht="8.25" customHeight="1" x14ac:dyDescent="0.6">
      <c r="S3" s="92"/>
      <c r="T3" s="92"/>
      <c r="U3" s="92"/>
      <c r="V3" s="92"/>
      <c r="W3" s="92"/>
    </row>
    <row r="4" spans="2:26" ht="210" customHeight="1" x14ac:dyDescent="0.25">
      <c r="S4" s="120" t="s">
        <v>290</v>
      </c>
      <c r="T4" s="120"/>
      <c r="U4" s="120"/>
      <c r="V4" s="120"/>
      <c r="W4" s="120"/>
    </row>
    <row r="5" spans="2:26" ht="6" customHeight="1" x14ac:dyDescent="0.55000000000000004">
      <c r="S5" s="69"/>
      <c r="T5" s="69"/>
      <c r="U5" s="69"/>
      <c r="V5" s="69"/>
      <c r="W5" s="69"/>
    </row>
    <row r="6" spans="2:26" ht="81" customHeight="1" x14ac:dyDescent="0.25">
      <c r="B6" s="121" t="s">
        <v>254</v>
      </c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2"/>
    </row>
    <row r="7" spans="2:26" ht="6" customHeight="1" x14ac:dyDescent="0.25">
      <c r="H7" s="31"/>
      <c r="I7" s="31"/>
      <c r="J7" s="31"/>
      <c r="K7" s="27"/>
    </row>
    <row r="8" spans="2:26" s="47" customFormat="1" ht="36.75" customHeight="1" x14ac:dyDescent="0.25">
      <c r="B8" s="100" t="s">
        <v>0</v>
      </c>
      <c r="C8" s="100" t="s">
        <v>1</v>
      </c>
      <c r="D8" s="100" t="s">
        <v>161</v>
      </c>
      <c r="E8" s="100" t="s">
        <v>313</v>
      </c>
      <c r="F8" s="100" t="s">
        <v>2</v>
      </c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127" t="s">
        <v>35</v>
      </c>
      <c r="X8" s="32"/>
    </row>
    <row r="9" spans="2:26" s="47" customFormat="1" ht="43.5" customHeight="1" x14ac:dyDescent="0.25">
      <c r="B9" s="100"/>
      <c r="C9" s="100"/>
      <c r="D9" s="100"/>
      <c r="E9" s="100"/>
      <c r="F9" s="33" t="s">
        <v>3</v>
      </c>
      <c r="G9" s="33" t="s">
        <v>4</v>
      </c>
      <c r="H9" s="33" t="s">
        <v>5</v>
      </c>
      <c r="I9" s="33" t="s">
        <v>6</v>
      </c>
      <c r="J9" s="33" t="s">
        <v>7</v>
      </c>
      <c r="K9" s="33" t="s">
        <v>8</v>
      </c>
      <c r="L9" s="33" t="s">
        <v>37</v>
      </c>
      <c r="M9" s="95" t="s">
        <v>38</v>
      </c>
      <c r="N9" s="95" t="s">
        <v>39</v>
      </c>
      <c r="O9" s="95" t="s">
        <v>40</v>
      </c>
      <c r="P9" s="95" t="s">
        <v>41</v>
      </c>
      <c r="Q9" s="95" t="s">
        <v>194</v>
      </c>
      <c r="R9" s="33" t="s">
        <v>195</v>
      </c>
      <c r="S9" s="33" t="s">
        <v>196</v>
      </c>
      <c r="T9" s="33" t="s">
        <v>197</v>
      </c>
      <c r="U9" s="33" t="s">
        <v>200</v>
      </c>
      <c r="V9" s="33" t="s">
        <v>9</v>
      </c>
      <c r="W9" s="127"/>
      <c r="X9" s="32"/>
      <c r="Z9" s="65"/>
    </row>
    <row r="10" spans="2:26" s="77" customFormat="1" ht="6.75" customHeight="1" x14ac:dyDescent="0.25">
      <c r="B10" s="79"/>
      <c r="C10" s="79"/>
      <c r="D10" s="79"/>
      <c r="E10" s="79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79"/>
      <c r="X10" s="71"/>
      <c r="Z10" s="78"/>
    </row>
    <row r="11" spans="2:26" s="47" customFormat="1" x14ac:dyDescent="0.25">
      <c r="B11" s="81">
        <v>1</v>
      </c>
      <c r="C11" s="81">
        <v>2</v>
      </c>
      <c r="D11" s="81">
        <v>3</v>
      </c>
      <c r="E11" s="81">
        <v>4</v>
      </c>
      <c r="F11" s="81">
        <v>5</v>
      </c>
      <c r="G11" s="81">
        <v>6</v>
      </c>
      <c r="H11" s="43">
        <v>7</v>
      </c>
      <c r="I11" s="43">
        <v>8</v>
      </c>
      <c r="J11" s="81">
        <v>9</v>
      </c>
      <c r="K11" s="81">
        <v>10</v>
      </c>
      <c r="L11" s="81">
        <v>11</v>
      </c>
      <c r="M11" s="94">
        <v>12</v>
      </c>
      <c r="N11" s="94">
        <v>13</v>
      </c>
      <c r="O11" s="94">
        <v>14</v>
      </c>
      <c r="P11" s="94">
        <v>15</v>
      </c>
      <c r="Q11" s="94">
        <v>16</v>
      </c>
      <c r="R11" s="81">
        <v>17</v>
      </c>
      <c r="S11" s="81">
        <v>18</v>
      </c>
      <c r="T11" s="81">
        <v>19</v>
      </c>
      <c r="U11" s="81">
        <v>20</v>
      </c>
      <c r="V11" s="81">
        <v>21</v>
      </c>
      <c r="W11" s="81">
        <v>22</v>
      </c>
      <c r="X11" s="32"/>
    </row>
    <row r="12" spans="2:26" s="47" customFormat="1" ht="36" customHeight="1" x14ac:dyDescent="0.25">
      <c r="B12" s="81"/>
      <c r="C12" s="126" t="s">
        <v>235</v>
      </c>
      <c r="D12" s="126"/>
      <c r="E12" s="126"/>
      <c r="F12" s="126"/>
      <c r="G12" s="126"/>
      <c r="H12" s="126"/>
      <c r="I12" s="126"/>
      <c r="J12" s="126"/>
      <c r="K12" s="126"/>
      <c r="L12" s="126"/>
      <c r="M12" s="126"/>
      <c r="N12" s="126"/>
      <c r="O12" s="126"/>
      <c r="P12" s="126"/>
      <c r="Q12" s="126"/>
      <c r="R12" s="126"/>
      <c r="S12" s="126"/>
      <c r="T12" s="126"/>
      <c r="U12" s="126"/>
      <c r="V12" s="126"/>
      <c r="W12" s="126"/>
      <c r="X12" s="32"/>
    </row>
    <row r="13" spans="2:26" s="47" customFormat="1" ht="36" customHeight="1" x14ac:dyDescent="0.25">
      <c r="B13" s="102" t="s">
        <v>10</v>
      </c>
      <c r="C13" s="105" t="s">
        <v>297</v>
      </c>
      <c r="D13" s="102" t="s">
        <v>233</v>
      </c>
      <c r="E13" s="102" t="s">
        <v>291</v>
      </c>
      <c r="F13" s="82">
        <f t="shared" ref="F13:O13" si="0">F14+F15+F16+F17</f>
        <v>0</v>
      </c>
      <c r="G13" s="82">
        <f t="shared" si="0"/>
        <v>0</v>
      </c>
      <c r="H13" s="82">
        <f t="shared" si="0"/>
        <v>0</v>
      </c>
      <c r="I13" s="82">
        <f t="shared" si="0"/>
        <v>0</v>
      </c>
      <c r="J13" s="82">
        <f t="shared" si="0"/>
        <v>0</v>
      </c>
      <c r="K13" s="82">
        <f t="shared" si="0"/>
        <v>0</v>
      </c>
      <c r="L13" s="82">
        <f t="shared" si="0"/>
        <v>0</v>
      </c>
      <c r="M13" s="82">
        <f t="shared" si="0"/>
        <v>0</v>
      </c>
      <c r="N13" s="82">
        <f t="shared" si="0"/>
        <v>0</v>
      </c>
      <c r="O13" s="82">
        <f t="shared" si="0"/>
        <v>0</v>
      </c>
      <c r="P13" s="83">
        <f>P18+P33</f>
        <v>412427</v>
      </c>
      <c r="Q13" s="83">
        <f t="shared" ref="Q13:U13" si="1">Q18+Q33</f>
        <v>541433</v>
      </c>
      <c r="R13" s="83">
        <f t="shared" si="1"/>
        <v>559734.89999999991</v>
      </c>
      <c r="S13" s="83">
        <f t="shared" si="1"/>
        <v>1619757.7999999998</v>
      </c>
      <c r="T13" s="83">
        <f t="shared" si="1"/>
        <v>1608942.2999999998</v>
      </c>
      <c r="U13" s="83">
        <f t="shared" si="1"/>
        <v>1570393.5</v>
      </c>
      <c r="V13" s="83">
        <f t="shared" ref="V13:V14" si="2">SUM(O13:U13)</f>
        <v>6312688.5</v>
      </c>
      <c r="W13" s="84" t="s">
        <v>11</v>
      </c>
      <c r="X13" s="32"/>
    </row>
    <row r="14" spans="2:26" s="47" customFormat="1" ht="36" customHeight="1" x14ac:dyDescent="0.25">
      <c r="B14" s="103"/>
      <c r="C14" s="106"/>
      <c r="D14" s="103"/>
      <c r="E14" s="103"/>
      <c r="F14" s="82">
        <f t="shared" ref="F14:O14" si="3">F15+F16+F17+F18</f>
        <v>0</v>
      </c>
      <c r="G14" s="82">
        <f t="shared" si="3"/>
        <v>0</v>
      </c>
      <c r="H14" s="82">
        <f t="shared" si="3"/>
        <v>0</v>
      </c>
      <c r="I14" s="82">
        <f t="shared" si="3"/>
        <v>0</v>
      </c>
      <c r="J14" s="82">
        <f t="shared" si="3"/>
        <v>0</v>
      </c>
      <c r="K14" s="82">
        <f t="shared" si="3"/>
        <v>0</v>
      </c>
      <c r="L14" s="82">
        <f t="shared" si="3"/>
        <v>0</v>
      </c>
      <c r="M14" s="82">
        <f t="shared" si="3"/>
        <v>0</v>
      </c>
      <c r="N14" s="82">
        <f t="shared" si="3"/>
        <v>0</v>
      </c>
      <c r="O14" s="82">
        <f t="shared" si="3"/>
        <v>0</v>
      </c>
      <c r="P14" s="83">
        <f>P19+P34</f>
        <v>38253.699999999997</v>
      </c>
      <c r="Q14" s="83">
        <f t="shared" ref="Q14:U14" si="4">Q19+Q34</f>
        <v>151339.79999999999</v>
      </c>
      <c r="R14" s="83">
        <f t="shared" si="4"/>
        <v>153662.70000000001</v>
      </c>
      <c r="S14" s="85">
        <f t="shared" si="4"/>
        <v>0</v>
      </c>
      <c r="T14" s="85">
        <f t="shared" si="4"/>
        <v>0</v>
      </c>
      <c r="U14" s="85">
        <f t="shared" si="4"/>
        <v>0</v>
      </c>
      <c r="V14" s="83">
        <f t="shared" si="2"/>
        <v>343256.2</v>
      </c>
      <c r="W14" s="84" t="s">
        <v>12</v>
      </c>
      <c r="X14" s="32"/>
    </row>
    <row r="15" spans="2:26" s="47" customFormat="1" ht="36" customHeight="1" x14ac:dyDescent="0.25">
      <c r="B15" s="103"/>
      <c r="C15" s="106"/>
      <c r="D15" s="103"/>
      <c r="E15" s="103"/>
      <c r="F15" s="82">
        <f t="shared" ref="F15:O15" si="5">F16+F17+F18+F19</f>
        <v>0</v>
      </c>
      <c r="G15" s="82">
        <f t="shared" si="5"/>
        <v>0</v>
      </c>
      <c r="H15" s="82">
        <f t="shared" si="5"/>
        <v>0</v>
      </c>
      <c r="I15" s="82">
        <f t="shared" si="5"/>
        <v>0</v>
      </c>
      <c r="J15" s="82">
        <f t="shared" si="5"/>
        <v>0</v>
      </c>
      <c r="K15" s="82">
        <f t="shared" si="5"/>
        <v>0</v>
      </c>
      <c r="L15" s="82">
        <f t="shared" si="5"/>
        <v>0</v>
      </c>
      <c r="M15" s="82">
        <f t="shared" si="5"/>
        <v>0</v>
      </c>
      <c r="N15" s="82">
        <f t="shared" si="5"/>
        <v>0</v>
      </c>
      <c r="O15" s="82">
        <f t="shared" si="5"/>
        <v>0</v>
      </c>
      <c r="P15" s="83">
        <f>P20+P35</f>
        <v>386.4</v>
      </c>
      <c r="Q15" s="83">
        <f t="shared" ref="Q15:U15" si="6">Q20+Q35</f>
        <v>1528.7</v>
      </c>
      <c r="R15" s="83">
        <f t="shared" si="6"/>
        <v>1552.2</v>
      </c>
      <c r="S15" s="85">
        <f t="shared" si="6"/>
        <v>0</v>
      </c>
      <c r="T15" s="85">
        <f t="shared" si="6"/>
        <v>0</v>
      </c>
      <c r="U15" s="85">
        <f t="shared" si="6"/>
        <v>0</v>
      </c>
      <c r="V15" s="83">
        <f>SUM(O15:U15)</f>
        <v>3467.3</v>
      </c>
      <c r="W15" s="84" t="s">
        <v>13</v>
      </c>
      <c r="X15" s="32"/>
    </row>
    <row r="16" spans="2:26" s="47" customFormat="1" ht="36" customHeight="1" x14ac:dyDescent="0.25">
      <c r="B16" s="103"/>
      <c r="C16" s="106"/>
      <c r="D16" s="103"/>
      <c r="E16" s="103"/>
      <c r="F16" s="82">
        <f t="shared" ref="F16:N16" si="7">F17+F18+F19+F20</f>
        <v>0</v>
      </c>
      <c r="G16" s="82">
        <f t="shared" si="7"/>
        <v>0</v>
      </c>
      <c r="H16" s="82">
        <f t="shared" si="7"/>
        <v>0</v>
      </c>
      <c r="I16" s="82">
        <f t="shared" si="7"/>
        <v>0</v>
      </c>
      <c r="J16" s="82">
        <f t="shared" si="7"/>
        <v>0</v>
      </c>
      <c r="K16" s="82">
        <f t="shared" si="7"/>
        <v>0</v>
      </c>
      <c r="L16" s="82">
        <f t="shared" si="7"/>
        <v>0</v>
      </c>
      <c r="M16" s="82">
        <f t="shared" si="7"/>
        <v>0</v>
      </c>
      <c r="N16" s="82">
        <f t="shared" si="7"/>
        <v>0</v>
      </c>
      <c r="O16" s="82">
        <f>O21+O36</f>
        <v>0</v>
      </c>
      <c r="P16" s="83">
        <f>P21+P36</f>
        <v>373786.9</v>
      </c>
      <c r="Q16" s="83">
        <f t="shared" ref="Q16:U16" si="8">Q21+Q36</f>
        <v>388564.5</v>
      </c>
      <c r="R16" s="83">
        <f t="shared" si="8"/>
        <v>404520</v>
      </c>
      <c r="S16" s="83">
        <f t="shared" si="8"/>
        <v>1619757.7999999998</v>
      </c>
      <c r="T16" s="83">
        <f t="shared" si="8"/>
        <v>1608942.2999999998</v>
      </c>
      <c r="U16" s="83">
        <f t="shared" si="8"/>
        <v>1570393.5</v>
      </c>
      <c r="V16" s="83">
        <f>SUM(O16:U16)</f>
        <v>5965965</v>
      </c>
      <c r="W16" s="84" t="s">
        <v>14</v>
      </c>
      <c r="X16" s="32"/>
    </row>
    <row r="17" spans="2:24" s="47" customFormat="1" ht="36" customHeight="1" x14ac:dyDescent="0.25">
      <c r="B17" s="104"/>
      <c r="C17" s="107"/>
      <c r="D17" s="104"/>
      <c r="E17" s="104"/>
      <c r="F17" s="82">
        <f t="shared" ref="F17:O17" si="9">F18+F19+F20+F21</f>
        <v>0</v>
      </c>
      <c r="G17" s="82">
        <f t="shared" si="9"/>
        <v>0</v>
      </c>
      <c r="H17" s="82">
        <f t="shared" si="9"/>
        <v>0</v>
      </c>
      <c r="I17" s="82">
        <f t="shared" si="9"/>
        <v>0</v>
      </c>
      <c r="J17" s="82">
        <f t="shared" si="9"/>
        <v>0</v>
      </c>
      <c r="K17" s="82">
        <f t="shared" si="9"/>
        <v>0</v>
      </c>
      <c r="L17" s="82">
        <f t="shared" si="9"/>
        <v>0</v>
      </c>
      <c r="M17" s="82">
        <f t="shared" si="9"/>
        <v>0</v>
      </c>
      <c r="N17" s="82">
        <f t="shared" si="9"/>
        <v>0</v>
      </c>
      <c r="O17" s="82">
        <f t="shared" si="9"/>
        <v>0</v>
      </c>
      <c r="P17" s="86">
        <f>P22+P37</f>
        <v>0</v>
      </c>
      <c r="Q17" s="86">
        <f t="shared" ref="Q17:U17" si="10">Q22+Q37</f>
        <v>0</v>
      </c>
      <c r="R17" s="86">
        <f t="shared" si="10"/>
        <v>0</v>
      </c>
      <c r="S17" s="86">
        <f t="shared" si="10"/>
        <v>0</v>
      </c>
      <c r="T17" s="86">
        <f t="shared" si="10"/>
        <v>0</v>
      </c>
      <c r="U17" s="86">
        <f t="shared" si="10"/>
        <v>0</v>
      </c>
      <c r="V17" s="86">
        <f>SUM(O17:U17)</f>
        <v>0</v>
      </c>
      <c r="W17" s="84" t="s">
        <v>15</v>
      </c>
      <c r="X17" s="32"/>
    </row>
    <row r="18" spans="2:24" s="47" customFormat="1" ht="36" customHeight="1" x14ac:dyDescent="0.25">
      <c r="B18" s="102">
        <v>2</v>
      </c>
      <c r="C18" s="101" t="s">
        <v>298</v>
      </c>
      <c r="D18" s="102" t="s">
        <v>233</v>
      </c>
      <c r="E18" s="100" t="s">
        <v>293</v>
      </c>
      <c r="F18" s="82">
        <f t="shared" ref="F18:U18" si="11">F19+F20+F21+F22</f>
        <v>0</v>
      </c>
      <c r="G18" s="82">
        <f t="shared" si="11"/>
        <v>0</v>
      </c>
      <c r="H18" s="82">
        <f t="shared" si="11"/>
        <v>0</v>
      </c>
      <c r="I18" s="82">
        <f t="shared" si="11"/>
        <v>0</v>
      </c>
      <c r="J18" s="82">
        <f t="shared" si="11"/>
        <v>0</v>
      </c>
      <c r="K18" s="82">
        <f t="shared" si="11"/>
        <v>0</v>
      </c>
      <c r="L18" s="82">
        <f t="shared" si="11"/>
        <v>0</v>
      </c>
      <c r="M18" s="82">
        <f t="shared" si="11"/>
        <v>0</v>
      </c>
      <c r="N18" s="82">
        <f t="shared" si="11"/>
        <v>0</v>
      </c>
      <c r="O18" s="82">
        <f t="shared" si="11"/>
        <v>0</v>
      </c>
      <c r="P18" s="83">
        <f t="shared" si="11"/>
        <v>170980.2</v>
      </c>
      <c r="Q18" s="83">
        <f t="shared" si="11"/>
        <v>296264.80000000005</v>
      </c>
      <c r="R18" s="83">
        <f t="shared" si="11"/>
        <v>310773.09999999998</v>
      </c>
      <c r="S18" s="83">
        <f t="shared" si="11"/>
        <v>767131.9</v>
      </c>
      <c r="T18" s="83">
        <f t="shared" si="11"/>
        <v>794009.9</v>
      </c>
      <c r="U18" s="83">
        <f t="shared" si="11"/>
        <v>819022.9</v>
      </c>
      <c r="V18" s="83">
        <f>V19+V20+V21+V22</f>
        <v>3158182.8</v>
      </c>
      <c r="W18" s="84" t="s">
        <v>11</v>
      </c>
      <c r="X18" s="32"/>
    </row>
    <row r="19" spans="2:24" s="47" customFormat="1" ht="36" customHeight="1" x14ac:dyDescent="0.25">
      <c r="B19" s="103"/>
      <c r="C19" s="101"/>
      <c r="D19" s="103"/>
      <c r="E19" s="100"/>
      <c r="F19" s="82">
        <v>0</v>
      </c>
      <c r="G19" s="82">
        <v>0</v>
      </c>
      <c r="H19" s="82">
        <v>0</v>
      </c>
      <c r="I19" s="82">
        <v>0</v>
      </c>
      <c r="J19" s="82">
        <v>0</v>
      </c>
      <c r="K19" s="82">
        <v>0</v>
      </c>
      <c r="L19" s="82">
        <v>0</v>
      </c>
      <c r="M19" s="82">
        <v>0</v>
      </c>
      <c r="N19" s="82">
        <v>0</v>
      </c>
      <c r="O19" s="82">
        <v>0</v>
      </c>
      <c r="P19" s="83">
        <f>P24+P29</f>
        <v>38253.699999999997</v>
      </c>
      <c r="Q19" s="83">
        <f t="shared" ref="Q19:U19" si="12">Q24+Q29</f>
        <v>151339.79999999999</v>
      </c>
      <c r="R19" s="83">
        <f t="shared" si="12"/>
        <v>153662.70000000001</v>
      </c>
      <c r="S19" s="85">
        <f t="shared" si="12"/>
        <v>0</v>
      </c>
      <c r="T19" s="85">
        <f t="shared" si="12"/>
        <v>0</v>
      </c>
      <c r="U19" s="85">
        <f t="shared" si="12"/>
        <v>0</v>
      </c>
      <c r="V19" s="83">
        <f>F19+G19+H19+I19+J19+K19+L19+M19+N19+O19+P19+Q19+R19+S19+T19+U19</f>
        <v>343256.2</v>
      </c>
      <c r="W19" s="84" t="s">
        <v>12</v>
      </c>
      <c r="X19" s="32"/>
    </row>
    <row r="20" spans="2:24" s="47" customFormat="1" ht="36" customHeight="1" x14ac:dyDescent="0.25">
      <c r="B20" s="103"/>
      <c r="C20" s="101"/>
      <c r="D20" s="103"/>
      <c r="E20" s="100"/>
      <c r="F20" s="82">
        <v>0</v>
      </c>
      <c r="G20" s="82">
        <v>0</v>
      </c>
      <c r="H20" s="82">
        <v>0</v>
      </c>
      <c r="I20" s="82">
        <v>0</v>
      </c>
      <c r="J20" s="82">
        <v>0</v>
      </c>
      <c r="K20" s="82">
        <v>0</v>
      </c>
      <c r="L20" s="82">
        <v>0</v>
      </c>
      <c r="M20" s="82">
        <v>0</v>
      </c>
      <c r="N20" s="82">
        <v>0</v>
      </c>
      <c r="O20" s="82">
        <v>0</v>
      </c>
      <c r="P20" s="83">
        <f>P25+P30</f>
        <v>386.4</v>
      </c>
      <c r="Q20" s="83">
        <f t="shared" ref="Q20:U20" si="13">Q25+Q30</f>
        <v>1528.7</v>
      </c>
      <c r="R20" s="83">
        <f t="shared" si="13"/>
        <v>1552.2</v>
      </c>
      <c r="S20" s="85">
        <f t="shared" si="13"/>
        <v>0</v>
      </c>
      <c r="T20" s="85">
        <f t="shared" si="13"/>
        <v>0</v>
      </c>
      <c r="U20" s="85">
        <f t="shared" si="13"/>
        <v>0</v>
      </c>
      <c r="V20" s="83">
        <f>F20+G20+H20+I20+J20+K20+L20+M20+N20+O20+P20+Q20+R20+S20+T20+U20</f>
        <v>3467.3</v>
      </c>
      <c r="W20" s="84" t="s">
        <v>13</v>
      </c>
      <c r="X20" s="32"/>
    </row>
    <row r="21" spans="2:24" s="47" customFormat="1" ht="36" customHeight="1" x14ac:dyDescent="0.25">
      <c r="B21" s="103"/>
      <c r="C21" s="101"/>
      <c r="D21" s="103"/>
      <c r="E21" s="100"/>
      <c r="F21" s="82">
        <v>0</v>
      </c>
      <c r="G21" s="82">
        <v>0</v>
      </c>
      <c r="H21" s="82">
        <v>0</v>
      </c>
      <c r="I21" s="82">
        <v>0</v>
      </c>
      <c r="J21" s="82">
        <v>0</v>
      </c>
      <c r="K21" s="82">
        <v>0</v>
      </c>
      <c r="L21" s="82">
        <v>0</v>
      </c>
      <c r="M21" s="82">
        <v>0</v>
      </c>
      <c r="N21" s="82">
        <v>0</v>
      </c>
      <c r="O21" s="82">
        <v>0</v>
      </c>
      <c r="P21" s="83">
        <f>P26+P31</f>
        <v>132340.1</v>
      </c>
      <c r="Q21" s="83">
        <f t="shared" ref="Q21:U21" si="14">Q26+Q31</f>
        <v>143396.30000000002</v>
      </c>
      <c r="R21" s="83">
        <f t="shared" si="14"/>
        <v>155558.19999999998</v>
      </c>
      <c r="S21" s="83">
        <f t="shared" si="14"/>
        <v>767131.9</v>
      </c>
      <c r="T21" s="83">
        <f t="shared" si="14"/>
        <v>794009.9</v>
      </c>
      <c r="U21" s="83">
        <f t="shared" si="14"/>
        <v>819022.9</v>
      </c>
      <c r="V21" s="83">
        <f>SUM(O21:U21)</f>
        <v>2811459.3</v>
      </c>
      <c r="W21" s="84" t="s">
        <v>14</v>
      </c>
      <c r="X21" s="32"/>
    </row>
    <row r="22" spans="2:24" s="47" customFormat="1" ht="36" customHeight="1" x14ac:dyDescent="0.25">
      <c r="B22" s="104"/>
      <c r="C22" s="101"/>
      <c r="D22" s="104"/>
      <c r="E22" s="100"/>
      <c r="F22" s="82">
        <v>0</v>
      </c>
      <c r="G22" s="82">
        <v>0</v>
      </c>
      <c r="H22" s="82">
        <v>0</v>
      </c>
      <c r="I22" s="82">
        <v>0</v>
      </c>
      <c r="J22" s="82">
        <v>0</v>
      </c>
      <c r="K22" s="82">
        <v>0</v>
      </c>
      <c r="L22" s="82">
        <v>0</v>
      </c>
      <c r="M22" s="82">
        <v>0</v>
      </c>
      <c r="N22" s="82">
        <v>0</v>
      </c>
      <c r="O22" s="82">
        <v>0</v>
      </c>
      <c r="P22" s="85">
        <f>P27+P32</f>
        <v>0</v>
      </c>
      <c r="Q22" s="85">
        <f t="shared" ref="Q22:U22" si="15">Q27+Q32</f>
        <v>0</v>
      </c>
      <c r="R22" s="85">
        <f t="shared" si="15"/>
        <v>0</v>
      </c>
      <c r="S22" s="85">
        <f t="shared" si="15"/>
        <v>0</v>
      </c>
      <c r="T22" s="85">
        <f t="shared" si="15"/>
        <v>0</v>
      </c>
      <c r="U22" s="85">
        <f t="shared" si="15"/>
        <v>0</v>
      </c>
      <c r="V22" s="85">
        <f>F22+G22+H22+I22+J22+K22+L22+M22+N22+O22+P22+Q22+R22+S22+T22+U22</f>
        <v>0</v>
      </c>
      <c r="W22" s="84" t="s">
        <v>15</v>
      </c>
      <c r="X22" s="32"/>
    </row>
    <row r="23" spans="2:24" s="47" customFormat="1" ht="36" customHeight="1" x14ac:dyDescent="0.25">
      <c r="B23" s="102" t="s">
        <v>18</v>
      </c>
      <c r="C23" s="101" t="s">
        <v>299</v>
      </c>
      <c r="D23" s="102" t="s">
        <v>233</v>
      </c>
      <c r="E23" s="100" t="s">
        <v>294</v>
      </c>
      <c r="F23" s="82">
        <f t="shared" ref="F23:U23" si="16">F24+F25+F26+F27</f>
        <v>0</v>
      </c>
      <c r="G23" s="82">
        <f t="shared" si="16"/>
        <v>0</v>
      </c>
      <c r="H23" s="82">
        <f t="shared" si="16"/>
        <v>0</v>
      </c>
      <c r="I23" s="82">
        <f t="shared" si="16"/>
        <v>0</v>
      </c>
      <c r="J23" s="82">
        <f t="shared" si="16"/>
        <v>0</v>
      </c>
      <c r="K23" s="82">
        <f t="shared" si="16"/>
        <v>0</v>
      </c>
      <c r="L23" s="82">
        <f t="shared" si="16"/>
        <v>0</v>
      </c>
      <c r="M23" s="82">
        <f t="shared" si="16"/>
        <v>0</v>
      </c>
      <c r="N23" s="82">
        <f t="shared" si="16"/>
        <v>0</v>
      </c>
      <c r="O23" s="82">
        <f t="shared" si="16"/>
        <v>0</v>
      </c>
      <c r="P23" s="83">
        <f t="shared" si="16"/>
        <v>53427.1</v>
      </c>
      <c r="Q23" s="83">
        <f t="shared" si="16"/>
        <v>169134.2</v>
      </c>
      <c r="R23" s="83">
        <f t="shared" si="16"/>
        <v>173107.20000000001</v>
      </c>
      <c r="S23" s="83">
        <f t="shared" si="16"/>
        <v>65084.5</v>
      </c>
      <c r="T23" s="83">
        <f t="shared" si="16"/>
        <v>63880.6</v>
      </c>
      <c r="U23" s="83">
        <f t="shared" si="16"/>
        <v>59688.4</v>
      </c>
      <c r="V23" s="83">
        <f>V24+V25+V26+V27</f>
        <v>584322</v>
      </c>
      <c r="W23" s="84" t="s">
        <v>11</v>
      </c>
      <c r="X23" s="32"/>
    </row>
    <row r="24" spans="2:24" s="47" customFormat="1" ht="36" customHeight="1" x14ac:dyDescent="0.25">
      <c r="B24" s="103"/>
      <c r="C24" s="101"/>
      <c r="D24" s="103"/>
      <c r="E24" s="100"/>
      <c r="F24" s="82">
        <v>0</v>
      </c>
      <c r="G24" s="82">
        <v>0</v>
      </c>
      <c r="H24" s="82">
        <v>0</v>
      </c>
      <c r="I24" s="82">
        <v>0</v>
      </c>
      <c r="J24" s="82">
        <v>0</v>
      </c>
      <c r="K24" s="82">
        <v>0</v>
      </c>
      <c r="L24" s="82">
        <v>0</v>
      </c>
      <c r="M24" s="82">
        <v>0</v>
      </c>
      <c r="N24" s="82">
        <v>0</v>
      </c>
      <c r="O24" s="82">
        <v>0</v>
      </c>
      <c r="P24" s="83">
        <v>38253.699999999997</v>
      </c>
      <c r="Q24" s="83">
        <v>151339.79999999999</v>
      </c>
      <c r="R24" s="83">
        <v>153662.70000000001</v>
      </c>
      <c r="S24" s="85">
        <v>0</v>
      </c>
      <c r="T24" s="85">
        <v>0</v>
      </c>
      <c r="U24" s="85">
        <v>0</v>
      </c>
      <c r="V24" s="83">
        <f>F24+G24+H24+I24+J24+K24+L24+M24+N24+O24+P24+Q24+R24+S24+T24+U24</f>
        <v>343256.2</v>
      </c>
      <c r="W24" s="84" t="s">
        <v>12</v>
      </c>
      <c r="X24" s="32"/>
    </row>
    <row r="25" spans="2:24" s="47" customFormat="1" ht="39" customHeight="1" x14ac:dyDescent="0.25">
      <c r="B25" s="103"/>
      <c r="C25" s="101"/>
      <c r="D25" s="103"/>
      <c r="E25" s="100"/>
      <c r="F25" s="82">
        <v>0</v>
      </c>
      <c r="G25" s="82">
        <v>0</v>
      </c>
      <c r="H25" s="82">
        <v>0</v>
      </c>
      <c r="I25" s="82">
        <v>0</v>
      </c>
      <c r="J25" s="82">
        <v>0</v>
      </c>
      <c r="K25" s="82">
        <v>0</v>
      </c>
      <c r="L25" s="82">
        <v>0</v>
      </c>
      <c r="M25" s="82">
        <v>0</v>
      </c>
      <c r="N25" s="82">
        <v>0</v>
      </c>
      <c r="O25" s="82">
        <v>0</v>
      </c>
      <c r="P25" s="83">
        <v>386.4</v>
      </c>
      <c r="Q25" s="83">
        <v>1528.7</v>
      </c>
      <c r="R25" s="83">
        <v>1552.2</v>
      </c>
      <c r="S25" s="85">
        <v>0</v>
      </c>
      <c r="T25" s="85">
        <v>0</v>
      </c>
      <c r="U25" s="85">
        <v>0</v>
      </c>
      <c r="V25" s="83">
        <f>F25+G25+H25+I25+J25+K25+L25+M25+N25+O25+P25+Q25+R25+S25+T25+U25</f>
        <v>3467.3</v>
      </c>
      <c r="W25" s="84" t="s">
        <v>13</v>
      </c>
      <c r="X25" s="32"/>
    </row>
    <row r="26" spans="2:24" s="47" customFormat="1" ht="44.25" customHeight="1" x14ac:dyDescent="0.25">
      <c r="B26" s="103"/>
      <c r="C26" s="101"/>
      <c r="D26" s="103"/>
      <c r="E26" s="100"/>
      <c r="F26" s="82">
        <v>0</v>
      </c>
      <c r="G26" s="82">
        <v>0</v>
      </c>
      <c r="H26" s="82">
        <v>0</v>
      </c>
      <c r="I26" s="82">
        <v>0</v>
      </c>
      <c r="J26" s="82">
        <v>0</v>
      </c>
      <c r="K26" s="82">
        <v>0</v>
      </c>
      <c r="L26" s="82">
        <v>0</v>
      </c>
      <c r="M26" s="82">
        <v>0</v>
      </c>
      <c r="N26" s="82">
        <v>0</v>
      </c>
      <c r="O26" s="82">
        <v>0</v>
      </c>
      <c r="P26" s="83">
        <v>14787</v>
      </c>
      <c r="Q26" s="83">
        <v>16265.7</v>
      </c>
      <c r="R26" s="83">
        <v>17892.3</v>
      </c>
      <c r="S26" s="83">
        <v>65084.5</v>
      </c>
      <c r="T26" s="83">
        <v>63880.6</v>
      </c>
      <c r="U26" s="83">
        <v>59688.4</v>
      </c>
      <c r="V26" s="83">
        <f>SUM(O26:U26)</f>
        <v>237598.5</v>
      </c>
      <c r="W26" s="84" t="s">
        <v>14</v>
      </c>
      <c r="X26" s="32"/>
    </row>
    <row r="27" spans="2:24" s="47" customFormat="1" ht="51" customHeight="1" x14ac:dyDescent="0.25">
      <c r="B27" s="104"/>
      <c r="C27" s="101"/>
      <c r="D27" s="104"/>
      <c r="E27" s="100"/>
      <c r="F27" s="82">
        <v>0</v>
      </c>
      <c r="G27" s="82">
        <v>0</v>
      </c>
      <c r="H27" s="82">
        <v>0</v>
      </c>
      <c r="I27" s="82">
        <v>0</v>
      </c>
      <c r="J27" s="82">
        <v>0</v>
      </c>
      <c r="K27" s="82">
        <v>0</v>
      </c>
      <c r="L27" s="82">
        <v>0</v>
      </c>
      <c r="M27" s="82">
        <v>0</v>
      </c>
      <c r="N27" s="82">
        <v>0</v>
      </c>
      <c r="O27" s="82">
        <v>0</v>
      </c>
      <c r="P27" s="85">
        <v>0</v>
      </c>
      <c r="Q27" s="85">
        <v>0</v>
      </c>
      <c r="R27" s="85">
        <v>0</v>
      </c>
      <c r="S27" s="85">
        <v>0</v>
      </c>
      <c r="T27" s="85">
        <v>0</v>
      </c>
      <c r="U27" s="85">
        <v>0</v>
      </c>
      <c r="V27" s="85">
        <f>F27+G27+H27+I27+J27+K27+L27+M27+N27+O27+P27+Q27+R27+S27+T27+U27</f>
        <v>0</v>
      </c>
      <c r="W27" s="84" t="s">
        <v>15</v>
      </c>
      <c r="X27" s="32"/>
    </row>
    <row r="28" spans="2:24" s="47" customFormat="1" ht="36" customHeight="1" x14ac:dyDescent="0.25">
      <c r="B28" s="117" t="s">
        <v>262</v>
      </c>
      <c r="C28" s="101" t="s">
        <v>300</v>
      </c>
      <c r="D28" s="102" t="s">
        <v>233</v>
      </c>
      <c r="E28" s="100" t="s">
        <v>293</v>
      </c>
      <c r="F28" s="82">
        <f t="shared" ref="F28:U28" si="17">F29+F30+F31+F32</f>
        <v>0</v>
      </c>
      <c r="G28" s="82">
        <f t="shared" si="17"/>
        <v>0</v>
      </c>
      <c r="H28" s="82">
        <f t="shared" si="17"/>
        <v>0</v>
      </c>
      <c r="I28" s="82">
        <f t="shared" si="17"/>
        <v>0</v>
      </c>
      <c r="J28" s="82">
        <f t="shared" si="17"/>
        <v>0</v>
      </c>
      <c r="K28" s="82">
        <f t="shared" si="17"/>
        <v>0</v>
      </c>
      <c r="L28" s="82">
        <f t="shared" si="17"/>
        <v>0</v>
      </c>
      <c r="M28" s="82">
        <f t="shared" si="17"/>
        <v>0</v>
      </c>
      <c r="N28" s="82">
        <f t="shared" si="17"/>
        <v>0</v>
      </c>
      <c r="O28" s="82">
        <f t="shared" si="17"/>
        <v>0</v>
      </c>
      <c r="P28" s="83">
        <f t="shared" si="17"/>
        <v>117553.1</v>
      </c>
      <c r="Q28" s="83">
        <f t="shared" si="17"/>
        <v>127130.6</v>
      </c>
      <c r="R28" s="83">
        <f t="shared" si="17"/>
        <v>137665.9</v>
      </c>
      <c r="S28" s="83">
        <f t="shared" si="17"/>
        <v>702047.4</v>
      </c>
      <c r="T28" s="83">
        <f t="shared" si="17"/>
        <v>730129.3</v>
      </c>
      <c r="U28" s="83">
        <f t="shared" si="17"/>
        <v>759334.5</v>
      </c>
      <c r="V28" s="83">
        <f>V29+V30+V31+V32</f>
        <v>2573860.7999999998</v>
      </c>
      <c r="W28" s="84" t="s">
        <v>11</v>
      </c>
      <c r="X28" s="32"/>
    </row>
    <row r="29" spans="2:24" s="47" customFormat="1" ht="36" customHeight="1" x14ac:dyDescent="0.25">
      <c r="B29" s="118"/>
      <c r="C29" s="101"/>
      <c r="D29" s="103"/>
      <c r="E29" s="100"/>
      <c r="F29" s="82">
        <v>0</v>
      </c>
      <c r="G29" s="82">
        <v>0</v>
      </c>
      <c r="H29" s="82">
        <v>0</v>
      </c>
      <c r="I29" s="82">
        <v>0</v>
      </c>
      <c r="J29" s="82">
        <v>0</v>
      </c>
      <c r="K29" s="82">
        <v>0</v>
      </c>
      <c r="L29" s="82">
        <v>0</v>
      </c>
      <c r="M29" s="82">
        <v>0</v>
      </c>
      <c r="N29" s="82">
        <v>0</v>
      </c>
      <c r="O29" s="82">
        <v>0</v>
      </c>
      <c r="P29" s="85">
        <v>0</v>
      </c>
      <c r="Q29" s="85">
        <v>0</v>
      </c>
      <c r="R29" s="85">
        <v>0</v>
      </c>
      <c r="S29" s="85">
        <v>0</v>
      </c>
      <c r="T29" s="85">
        <v>0</v>
      </c>
      <c r="U29" s="85">
        <v>0</v>
      </c>
      <c r="V29" s="85">
        <f>F29+G29+H29+I29+J29+K29+L29+M29+N29+O29+P29+Q29+R29+S29+T29+U29</f>
        <v>0</v>
      </c>
      <c r="W29" s="84" t="s">
        <v>12</v>
      </c>
      <c r="X29" s="32"/>
    </row>
    <row r="30" spans="2:24" s="47" customFormat="1" ht="36" customHeight="1" x14ac:dyDescent="0.25">
      <c r="B30" s="118"/>
      <c r="C30" s="101"/>
      <c r="D30" s="103"/>
      <c r="E30" s="100"/>
      <c r="F30" s="82">
        <v>0</v>
      </c>
      <c r="G30" s="82">
        <v>0</v>
      </c>
      <c r="H30" s="82">
        <v>0</v>
      </c>
      <c r="I30" s="82">
        <v>0</v>
      </c>
      <c r="J30" s="82">
        <v>0</v>
      </c>
      <c r="K30" s="82">
        <v>0</v>
      </c>
      <c r="L30" s="82">
        <v>0</v>
      </c>
      <c r="M30" s="82">
        <v>0</v>
      </c>
      <c r="N30" s="82">
        <v>0</v>
      </c>
      <c r="O30" s="82">
        <v>0</v>
      </c>
      <c r="P30" s="85">
        <v>0</v>
      </c>
      <c r="Q30" s="85">
        <v>0</v>
      </c>
      <c r="R30" s="85">
        <v>0</v>
      </c>
      <c r="S30" s="85">
        <v>0</v>
      </c>
      <c r="T30" s="85">
        <v>0</v>
      </c>
      <c r="U30" s="85">
        <v>0</v>
      </c>
      <c r="V30" s="85">
        <f>F30+G30+H30+I30+J30+K30+L30+M30+N30+O30+P30+Q30+R30+S30+T30+U30</f>
        <v>0</v>
      </c>
      <c r="W30" s="84" t="s">
        <v>13</v>
      </c>
      <c r="X30" s="32"/>
    </row>
    <row r="31" spans="2:24" s="47" customFormat="1" ht="36" customHeight="1" x14ac:dyDescent="0.25">
      <c r="B31" s="118"/>
      <c r="C31" s="101"/>
      <c r="D31" s="103"/>
      <c r="E31" s="100"/>
      <c r="F31" s="82">
        <v>0</v>
      </c>
      <c r="G31" s="82">
        <v>0</v>
      </c>
      <c r="H31" s="82">
        <v>0</v>
      </c>
      <c r="I31" s="82">
        <v>0</v>
      </c>
      <c r="J31" s="82">
        <v>0</v>
      </c>
      <c r="K31" s="82">
        <v>0</v>
      </c>
      <c r="L31" s="82">
        <v>0</v>
      </c>
      <c r="M31" s="82">
        <v>0</v>
      </c>
      <c r="N31" s="82">
        <v>0</v>
      </c>
      <c r="O31" s="82">
        <v>0</v>
      </c>
      <c r="P31" s="83">
        <v>117553.1</v>
      </c>
      <c r="Q31" s="83">
        <v>127130.6</v>
      </c>
      <c r="R31" s="83">
        <v>137665.9</v>
      </c>
      <c r="S31" s="83">
        <v>702047.4</v>
      </c>
      <c r="T31" s="83">
        <v>730129.3</v>
      </c>
      <c r="U31" s="83">
        <v>759334.5</v>
      </c>
      <c r="V31" s="83">
        <f>SUM(O31:U31)</f>
        <v>2573860.7999999998</v>
      </c>
      <c r="W31" s="84" t="s">
        <v>14</v>
      </c>
      <c r="X31" s="32"/>
    </row>
    <row r="32" spans="2:24" s="47" customFormat="1" ht="36" customHeight="1" x14ac:dyDescent="0.25">
      <c r="B32" s="119"/>
      <c r="C32" s="101"/>
      <c r="D32" s="104"/>
      <c r="E32" s="100"/>
      <c r="F32" s="82">
        <v>0</v>
      </c>
      <c r="G32" s="82">
        <v>0</v>
      </c>
      <c r="H32" s="82">
        <v>0</v>
      </c>
      <c r="I32" s="82">
        <v>0</v>
      </c>
      <c r="J32" s="82">
        <v>0</v>
      </c>
      <c r="K32" s="82">
        <v>0</v>
      </c>
      <c r="L32" s="82">
        <v>0</v>
      </c>
      <c r="M32" s="82">
        <v>0</v>
      </c>
      <c r="N32" s="82">
        <v>0</v>
      </c>
      <c r="O32" s="82">
        <v>0</v>
      </c>
      <c r="P32" s="85">
        <v>0</v>
      </c>
      <c r="Q32" s="85">
        <v>0</v>
      </c>
      <c r="R32" s="85">
        <v>0</v>
      </c>
      <c r="S32" s="85">
        <v>0</v>
      </c>
      <c r="T32" s="85">
        <v>0</v>
      </c>
      <c r="U32" s="85">
        <v>0</v>
      </c>
      <c r="V32" s="85">
        <f>F32+G32+H32+I32+J32+K32+L32+M32+N32+O32+P32+Q32+R32+S32+T32+U32</f>
        <v>0</v>
      </c>
      <c r="W32" s="84" t="s">
        <v>15</v>
      </c>
      <c r="X32" s="32"/>
    </row>
    <row r="33" spans="2:24" s="47" customFormat="1" ht="47.25" customHeight="1" x14ac:dyDescent="0.25">
      <c r="B33" s="123" t="s">
        <v>263</v>
      </c>
      <c r="C33" s="105" t="s">
        <v>301</v>
      </c>
      <c r="D33" s="102" t="s">
        <v>233</v>
      </c>
      <c r="E33" s="100" t="s">
        <v>294</v>
      </c>
      <c r="F33" s="82">
        <f t="shared" ref="F33:U33" si="18">F34+F35+F36+F37</f>
        <v>0</v>
      </c>
      <c r="G33" s="82">
        <f t="shared" si="18"/>
        <v>0</v>
      </c>
      <c r="H33" s="82">
        <f t="shared" si="18"/>
        <v>0</v>
      </c>
      <c r="I33" s="82">
        <f t="shared" si="18"/>
        <v>0</v>
      </c>
      <c r="J33" s="82">
        <f t="shared" si="18"/>
        <v>0</v>
      </c>
      <c r="K33" s="82">
        <f t="shared" si="18"/>
        <v>0</v>
      </c>
      <c r="L33" s="82">
        <f t="shared" si="18"/>
        <v>0</v>
      </c>
      <c r="M33" s="82">
        <f t="shared" si="18"/>
        <v>0</v>
      </c>
      <c r="N33" s="82">
        <f t="shared" si="18"/>
        <v>0</v>
      </c>
      <c r="O33" s="82">
        <f t="shared" si="18"/>
        <v>0</v>
      </c>
      <c r="P33" s="83">
        <f t="shared" si="18"/>
        <v>241446.8</v>
      </c>
      <c r="Q33" s="83">
        <f t="shared" si="18"/>
        <v>245168.2</v>
      </c>
      <c r="R33" s="83">
        <f t="shared" si="18"/>
        <v>248961.8</v>
      </c>
      <c r="S33" s="83">
        <f t="shared" si="18"/>
        <v>852625.89999999991</v>
      </c>
      <c r="T33" s="83">
        <f t="shared" si="18"/>
        <v>814932.39999999991</v>
      </c>
      <c r="U33" s="83">
        <f t="shared" si="18"/>
        <v>751370.6</v>
      </c>
      <c r="V33" s="83">
        <f>V34+V35+V36+V37</f>
        <v>3154505.6999999997</v>
      </c>
      <c r="W33" s="84" t="s">
        <v>11</v>
      </c>
      <c r="X33" s="32"/>
    </row>
    <row r="34" spans="2:24" s="47" customFormat="1" ht="48.75" customHeight="1" x14ac:dyDescent="0.25">
      <c r="B34" s="103"/>
      <c r="C34" s="106"/>
      <c r="D34" s="103"/>
      <c r="E34" s="100"/>
      <c r="F34" s="82">
        <v>0</v>
      </c>
      <c r="G34" s="82">
        <v>0</v>
      </c>
      <c r="H34" s="82">
        <v>0</v>
      </c>
      <c r="I34" s="82">
        <v>0</v>
      </c>
      <c r="J34" s="82">
        <v>0</v>
      </c>
      <c r="K34" s="82">
        <v>0</v>
      </c>
      <c r="L34" s="82">
        <v>0</v>
      </c>
      <c r="M34" s="82">
        <v>0</v>
      </c>
      <c r="N34" s="82">
        <v>0</v>
      </c>
      <c r="O34" s="82">
        <v>0</v>
      </c>
      <c r="P34" s="85">
        <v>0</v>
      </c>
      <c r="Q34" s="85">
        <v>0</v>
      </c>
      <c r="R34" s="85">
        <v>0</v>
      </c>
      <c r="S34" s="85">
        <v>0</v>
      </c>
      <c r="T34" s="85">
        <v>0</v>
      </c>
      <c r="U34" s="85">
        <v>0</v>
      </c>
      <c r="V34" s="85">
        <f>F34+G34+H34+I34+J34+K34+L34+M34+N34+O34+P34+Q34+R34+S34+T34+U34</f>
        <v>0</v>
      </c>
      <c r="W34" s="84" t="s">
        <v>12</v>
      </c>
      <c r="X34" s="32"/>
    </row>
    <row r="35" spans="2:24" s="47" customFormat="1" ht="47.25" customHeight="1" x14ac:dyDescent="0.25">
      <c r="B35" s="103"/>
      <c r="C35" s="106"/>
      <c r="D35" s="103"/>
      <c r="E35" s="100"/>
      <c r="F35" s="82">
        <v>0</v>
      </c>
      <c r="G35" s="82">
        <v>0</v>
      </c>
      <c r="H35" s="82">
        <v>0</v>
      </c>
      <c r="I35" s="82">
        <v>0</v>
      </c>
      <c r="J35" s="82">
        <v>0</v>
      </c>
      <c r="K35" s="82">
        <v>0</v>
      </c>
      <c r="L35" s="82">
        <v>0</v>
      </c>
      <c r="M35" s="82">
        <v>0</v>
      </c>
      <c r="N35" s="82">
        <v>0</v>
      </c>
      <c r="O35" s="82">
        <v>0</v>
      </c>
      <c r="P35" s="85">
        <v>0</v>
      </c>
      <c r="Q35" s="85">
        <v>0</v>
      </c>
      <c r="R35" s="85">
        <v>0</v>
      </c>
      <c r="S35" s="85">
        <v>0</v>
      </c>
      <c r="T35" s="85">
        <v>0</v>
      </c>
      <c r="U35" s="85">
        <v>0</v>
      </c>
      <c r="V35" s="85">
        <f>F35+G35+H35+I35+J35+K35+L35+M35+N35+O35+P35+Q35+R35+S35+T35+U35</f>
        <v>0</v>
      </c>
      <c r="W35" s="84" t="s">
        <v>13</v>
      </c>
      <c r="X35" s="32"/>
    </row>
    <row r="36" spans="2:24" s="47" customFormat="1" ht="49.5" customHeight="1" x14ac:dyDescent="0.25">
      <c r="B36" s="103"/>
      <c r="C36" s="106"/>
      <c r="D36" s="103"/>
      <c r="E36" s="100"/>
      <c r="F36" s="82">
        <v>0</v>
      </c>
      <c r="G36" s="82">
        <v>0</v>
      </c>
      <c r="H36" s="82">
        <v>0</v>
      </c>
      <c r="I36" s="82">
        <v>0</v>
      </c>
      <c r="J36" s="82">
        <v>0</v>
      </c>
      <c r="K36" s="82">
        <v>0</v>
      </c>
      <c r="L36" s="82">
        <v>0</v>
      </c>
      <c r="M36" s="82">
        <v>0</v>
      </c>
      <c r="N36" s="82">
        <v>0</v>
      </c>
      <c r="O36" s="82">
        <v>0</v>
      </c>
      <c r="P36" s="83">
        <f>P41+P46+P51</f>
        <v>241446.8</v>
      </c>
      <c r="Q36" s="83">
        <f t="shared" ref="Q36:U36" si="19">Q41+Q46+Q51</f>
        <v>245168.2</v>
      </c>
      <c r="R36" s="83">
        <f t="shared" si="19"/>
        <v>248961.8</v>
      </c>
      <c r="S36" s="83">
        <f t="shared" si="19"/>
        <v>852625.89999999991</v>
      </c>
      <c r="T36" s="83">
        <f t="shared" si="19"/>
        <v>814932.39999999991</v>
      </c>
      <c r="U36" s="83">
        <f t="shared" si="19"/>
        <v>751370.6</v>
      </c>
      <c r="V36" s="83">
        <f>SUM(O36:U36)</f>
        <v>3154505.6999999997</v>
      </c>
      <c r="W36" s="84" t="s">
        <v>14</v>
      </c>
      <c r="X36" s="32"/>
    </row>
    <row r="37" spans="2:24" s="47" customFormat="1" ht="50.25" customHeight="1" x14ac:dyDescent="0.25">
      <c r="B37" s="104"/>
      <c r="C37" s="107"/>
      <c r="D37" s="104"/>
      <c r="E37" s="100"/>
      <c r="F37" s="82">
        <v>0</v>
      </c>
      <c r="G37" s="82">
        <v>0</v>
      </c>
      <c r="H37" s="82">
        <v>0</v>
      </c>
      <c r="I37" s="82">
        <v>0</v>
      </c>
      <c r="J37" s="82">
        <v>0</v>
      </c>
      <c r="K37" s="82">
        <v>0</v>
      </c>
      <c r="L37" s="82">
        <v>0</v>
      </c>
      <c r="M37" s="82">
        <v>0</v>
      </c>
      <c r="N37" s="82">
        <v>0</v>
      </c>
      <c r="O37" s="82">
        <v>0</v>
      </c>
      <c r="P37" s="85">
        <v>0</v>
      </c>
      <c r="Q37" s="85">
        <v>0</v>
      </c>
      <c r="R37" s="85">
        <v>0</v>
      </c>
      <c r="S37" s="85">
        <v>0</v>
      </c>
      <c r="T37" s="85">
        <v>0</v>
      </c>
      <c r="U37" s="85">
        <v>0</v>
      </c>
      <c r="V37" s="85">
        <f>F37+G37+H37+I37+J37+K37+L37+M37+N37+O37+P37+Q37+R37+S37+T37+U37</f>
        <v>0</v>
      </c>
      <c r="W37" s="84" t="s">
        <v>15</v>
      </c>
      <c r="X37" s="32"/>
    </row>
    <row r="38" spans="2:24" s="47" customFormat="1" ht="36" customHeight="1" x14ac:dyDescent="0.25">
      <c r="B38" s="124" t="s">
        <v>264</v>
      </c>
      <c r="C38" s="101" t="s">
        <v>302</v>
      </c>
      <c r="D38" s="103"/>
      <c r="E38" s="100" t="s">
        <v>295</v>
      </c>
      <c r="F38" s="82">
        <f t="shared" ref="F38:U38" si="20">F39+F40+F41+F42</f>
        <v>0</v>
      </c>
      <c r="G38" s="82">
        <f t="shared" si="20"/>
        <v>0</v>
      </c>
      <c r="H38" s="82">
        <f t="shared" si="20"/>
        <v>0</v>
      </c>
      <c r="I38" s="82">
        <f t="shared" si="20"/>
        <v>0</v>
      </c>
      <c r="J38" s="82">
        <f t="shared" si="20"/>
        <v>0</v>
      </c>
      <c r="K38" s="82">
        <f t="shared" si="20"/>
        <v>0</v>
      </c>
      <c r="L38" s="82">
        <f t="shared" si="20"/>
        <v>0</v>
      </c>
      <c r="M38" s="82">
        <f t="shared" si="20"/>
        <v>0</v>
      </c>
      <c r="N38" s="82">
        <f t="shared" si="20"/>
        <v>0</v>
      </c>
      <c r="O38" s="82">
        <f t="shared" si="20"/>
        <v>0</v>
      </c>
      <c r="P38" s="83">
        <f t="shared" si="20"/>
        <v>30000</v>
      </c>
      <c r="Q38" s="83">
        <f t="shared" si="20"/>
        <v>33000</v>
      </c>
      <c r="R38" s="83">
        <f t="shared" si="20"/>
        <v>36000</v>
      </c>
      <c r="S38" s="83">
        <f t="shared" si="20"/>
        <v>225360.1</v>
      </c>
      <c r="T38" s="83">
        <f t="shared" si="20"/>
        <v>222165.8</v>
      </c>
      <c r="U38" s="83">
        <f t="shared" si="20"/>
        <v>165557.70000000001</v>
      </c>
      <c r="V38" s="83">
        <f>V39+V40+V41+V42</f>
        <v>712083.59999999986</v>
      </c>
      <c r="W38" s="98" t="s">
        <v>11</v>
      </c>
      <c r="X38" s="32"/>
    </row>
    <row r="39" spans="2:24" s="47" customFormat="1" ht="36" customHeight="1" x14ac:dyDescent="0.25">
      <c r="B39" s="103"/>
      <c r="C39" s="101"/>
      <c r="D39" s="103"/>
      <c r="E39" s="100"/>
      <c r="F39" s="82">
        <v>0</v>
      </c>
      <c r="G39" s="82">
        <v>0</v>
      </c>
      <c r="H39" s="82">
        <v>0</v>
      </c>
      <c r="I39" s="82">
        <v>0</v>
      </c>
      <c r="J39" s="82">
        <v>0</v>
      </c>
      <c r="K39" s="82">
        <v>0</v>
      </c>
      <c r="L39" s="82">
        <v>0</v>
      </c>
      <c r="M39" s="82">
        <v>0</v>
      </c>
      <c r="N39" s="82">
        <v>0</v>
      </c>
      <c r="O39" s="82">
        <v>0</v>
      </c>
      <c r="P39" s="85">
        <v>0</v>
      </c>
      <c r="Q39" s="85">
        <v>0</v>
      </c>
      <c r="R39" s="85">
        <v>0</v>
      </c>
      <c r="S39" s="85">
        <v>0</v>
      </c>
      <c r="T39" s="85">
        <v>0</v>
      </c>
      <c r="U39" s="85">
        <v>0</v>
      </c>
      <c r="V39" s="85">
        <f>F39+G39+H39+I39+J39+K39+L39+M39+N39+O39+P39+Q39+R39+S39+T39+U39</f>
        <v>0</v>
      </c>
      <c r="W39" s="84" t="s">
        <v>12</v>
      </c>
      <c r="X39" s="32"/>
    </row>
    <row r="40" spans="2:24" s="47" customFormat="1" ht="36" customHeight="1" x14ac:dyDescent="0.25">
      <c r="B40" s="103"/>
      <c r="C40" s="101"/>
      <c r="D40" s="103"/>
      <c r="E40" s="100"/>
      <c r="F40" s="82">
        <v>0</v>
      </c>
      <c r="G40" s="82">
        <v>0</v>
      </c>
      <c r="H40" s="82">
        <v>0</v>
      </c>
      <c r="I40" s="82">
        <v>0</v>
      </c>
      <c r="J40" s="82">
        <v>0</v>
      </c>
      <c r="K40" s="82">
        <v>0</v>
      </c>
      <c r="L40" s="82">
        <v>0</v>
      </c>
      <c r="M40" s="82">
        <v>0</v>
      </c>
      <c r="N40" s="82">
        <v>0</v>
      </c>
      <c r="O40" s="82">
        <v>0</v>
      </c>
      <c r="P40" s="85">
        <v>0</v>
      </c>
      <c r="Q40" s="85">
        <v>0</v>
      </c>
      <c r="R40" s="85">
        <v>0</v>
      </c>
      <c r="S40" s="85">
        <v>0</v>
      </c>
      <c r="T40" s="85">
        <v>0</v>
      </c>
      <c r="U40" s="85">
        <v>0</v>
      </c>
      <c r="V40" s="85">
        <f>F40+G40+H40+I40+J40+K40+L40+M40+N40+O40+P40+Q40+R40+S40+T40+U40</f>
        <v>0</v>
      </c>
      <c r="W40" s="84" t="s">
        <v>13</v>
      </c>
      <c r="X40" s="32"/>
    </row>
    <row r="41" spans="2:24" s="47" customFormat="1" ht="36" customHeight="1" x14ac:dyDescent="0.25">
      <c r="B41" s="103"/>
      <c r="C41" s="101"/>
      <c r="D41" s="103"/>
      <c r="E41" s="100"/>
      <c r="F41" s="82">
        <v>0</v>
      </c>
      <c r="G41" s="82">
        <v>0</v>
      </c>
      <c r="H41" s="82">
        <v>0</v>
      </c>
      <c r="I41" s="82">
        <v>0</v>
      </c>
      <c r="J41" s="82">
        <v>0</v>
      </c>
      <c r="K41" s="82">
        <v>0</v>
      </c>
      <c r="L41" s="82">
        <v>0</v>
      </c>
      <c r="M41" s="82">
        <v>0</v>
      </c>
      <c r="N41" s="82">
        <v>0</v>
      </c>
      <c r="O41" s="82">
        <v>0</v>
      </c>
      <c r="P41" s="83">
        <v>30000</v>
      </c>
      <c r="Q41" s="83">
        <v>33000</v>
      </c>
      <c r="R41" s="83">
        <v>36000</v>
      </c>
      <c r="S41" s="83">
        <v>225360.1</v>
      </c>
      <c r="T41" s="83">
        <v>222165.8</v>
      </c>
      <c r="U41" s="83">
        <v>165557.70000000001</v>
      </c>
      <c r="V41" s="83">
        <f>F41+G41+H41+I41+J41+K41+L41+M41+N41+O41+P41+Q41+R41+S41+T41+U41</f>
        <v>712083.59999999986</v>
      </c>
      <c r="W41" s="84" t="s">
        <v>14</v>
      </c>
      <c r="X41" s="32" t="s">
        <v>205</v>
      </c>
    </row>
    <row r="42" spans="2:24" s="47" customFormat="1" ht="36" customHeight="1" x14ac:dyDescent="0.25">
      <c r="B42" s="104"/>
      <c r="C42" s="101"/>
      <c r="D42" s="104"/>
      <c r="E42" s="100"/>
      <c r="F42" s="82">
        <v>0</v>
      </c>
      <c r="G42" s="82">
        <v>0</v>
      </c>
      <c r="H42" s="82">
        <v>0</v>
      </c>
      <c r="I42" s="82">
        <v>0</v>
      </c>
      <c r="J42" s="82">
        <v>0</v>
      </c>
      <c r="K42" s="82">
        <v>0</v>
      </c>
      <c r="L42" s="82">
        <v>0</v>
      </c>
      <c r="M42" s="82">
        <v>0</v>
      </c>
      <c r="N42" s="82">
        <v>0</v>
      </c>
      <c r="O42" s="82">
        <v>0</v>
      </c>
      <c r="P42" s="85">
        <v>0</v>
      </c>
      <c r="Q42" s="85">
        <v>0</v>
      </c>
      <c r="R42" s="85">
        <v>0</v>
      </c>
      <c r="S42" s="85">
        <v>0</v>
      </c>
      <c r="T42" s="85">
        <v>0</v>
      </c>
      <c r="U42" s="85">
        <v>0</v>
      </c>
      <c r="V42" s="85">
        <f>F42+G42+H42+I42+J42+K42+L42+M42+N42+O42+P42+Q42+R42+S42+T42+U42</f>
        <v>0</v>
      </c>
      <c r="W42" s="84" t="s">
        <v>15</v>
      </c>
      <c r="X42" s="32"/>
    </row>
    <row r="43" spans="2:24" s="47" customFormat="1" ht="36" customHeight="1" x14ac:dyDescent="0.25">
      <c r="B43" s="125" t="s">
        <v>265</v>
      </c>
      <c r="C43" s="105" t="s">
        <v>303</v>
      </c>
      <c r="D43" s="102" t="s">
        <v>233</v>
      </c>
      <c r="E43" s="102" t="s">
        <v>294</v>
      </c>
      <c r="F43" s="82">
        <f t="shared" ref="F43:U43" si="21">F44+F45+F46+F47</f>
        <v>0</v>
      </c>
      <c r="G43" s="82">
        <f t="shared" si="21"/>
        <v>0</v>
      </c>
      <c r="H43" s="82">
        <f t="shared" si="21"/>
        <v>0</v>
      </c>
      <c r="I43" s="82">
        <f t="shared" si="21"/>
        <v>0</v>
      </c>
      <c r="J43" s="82">
        <f t="shared" si="21"/>
        <v>0</v>
      </c>
      <c r="K43" s="82">
        <f t="shared" si="21"/>
        <v>0</v>
      </c>
      <c r="L43" s="82">
        <f t="shared" si="21"/>
        <v>0</v>
      </c>
      <c r="M43" s="82">
        <f t="shared" si="21"/>
        <v>0</v>
      </c>
      <c r="N43" s="82">
        <f t="shared" si="21"/>
        <v>0</v>
      </c>
      <c r="O43" s="82">
        <f t="shared" si="21"/>
        <v>0</v>
      </c>
      <c r="P43" s="85">
        <f t="shared" si="21"/>
        <v>0</v>
      </c>
      <c r="Q43" s="85">
        <f t="shared" si="21"/>
        <v>0</v>
      </c>
      <c r="R43" s="85">
        <f t="shared" si="21"/>
        <v>0</v>
      </c>
      <c r="S43" s="83">
        <f t="shared" si="21"/>
        <v>256771.5</v>
      </c>
      <c r="T43" s="83">
        <f t="shared" si="21"/>
        <v>220056</v>
      </c>
      <c r="U43" s="83">
        <f t="shared" si="21"/>
        <v>212571.3</v>
      </c>
      <c r="V43" s="83">
        <f>V44+V45+V46+V47</f>
        <v>689398.8</v>
      </c>
      <c r="W43" s="84" t="s">
        <v>11</v>
      </c>
      <c r="X43" s="32"/>
    </row>
    <row r="44" spans="2:24" s="47" customFormat="1" ht="36" customHeight="1" x14ac:dyDescent="0.25">
      <c r="B44" s="103"/>
      <c r="C44" s="106"/>
      <c r="D44" s="103"/>
      <c r="E44" s="103"/>
      <c r="F44" s="82">
        <v>0</v>
      </c>
      <c r="G44" s="82">
        <v>0</v>
      </c>
      <c r="H44" s="82">
        <v>0</v>
      </c>
      <c r="I44" s="82">
        <v>0</v>
      </c>
      <c r="J44" s="82">
        <v>0</v>
      </c>
      <c r="K44" s="82">
        <v>0</v>
      </c>
      <c r="L44" s="82">
        <v>0</v>
      </c>
      <c r="M44" s="82">
        <v>0</v>
      </c>
      <c r="N44" s="82">
        <v>0</v>
      </c>
      <c r="O44" s="82">
        <v>0</v>
      </c>
      <c r="P44" s="85">
        <v>0</v>
      </c>
      <c r="Q44" s="85">
        <v>0</v>
      </c>
      <c r="R44" s="85">
        <v>0</v>
      </c>
      <c r="S44" s="85">
        <v>0</v>
      </c>
      <c r="T44" s="85">
        <v>0</v>
      </c>
      <c r="U44" s="85">
        <v>0</v>
      </c>
      <c r="V44" s="85">
        <f>F44+G44+H44+I44+J44+K44+L44+M44+N44+O44+P44+Q44+R44+S44+T44+U44</f>
        <v>0</v>
      </c>
      <c r="W44" s="84" t="s">
        <v>12</v>
      </c>
      <c r="X44" s="32"/>
    </row>
    <row r="45" spans="2:24" s="47" customFormat="1" ht="36" customHeight="1" x14ac:dyDescent="0.25">
      <c r="B45" s="103"/>
      <c r="C45" s="106"/>
      <c r="D45" s="103"/>
      <c r="E45" s="103"/>
      <c r="F45" s="82">
        <v>0</v>
      </c>
      <c r="G45" s="82">
        <v>0</v>
      </c>
      <c r="H45" s="82">
        <v>0</v>
      </c>
      <c r="I45" s="82">
        <v>0</v>
      </c>
      <c r="J45" s="82">
        <v>0</v>
      </c>
      <c r="K45" s="82">
        <v>0</v>
      </c>
      <c r="L45" s="82">
        <v>0</v>
      </c>
      <c r="M45" s="82">
        <v>0</v>
      </c>
      <c r="N45" s="82">
        <v>0</v>
      </c>
      <c r="O45" s="82">
        <v>0</v>
      </c>
      <c r="P45" s="85">
        <v>0</v>
      </c>
      <c r="Q45" s="85">
        <v>0</v>
      </c>
      <c r="R45" s="85">
        <v>0</v>
      </c>
      <c r="S45" s="85">
        <v>0</v>
      </c>
      <c r="T45" s="85">
        <v>0</v>
      </c>
      <c r="U45" s="85">
        <v>0</v>
      </c>
      <c r="V45" s="85">
        <f>F45+G45+H45+I45+J45+K45+L45+M45+N45+O45+P45+Q45+R45+S45+T45+U45</f>
        <v>0</v>
      </c>
      <c r="W45" s="84" t="s">
        <v>13</v>
      </c>
      <c r="X45" s="32"/>
    </row>
    <row r="46" spans="2:24" s="47" customFormat="1" ht="36" customHeight="1" x14ac:dyDescent="0.25">
      <c r="B46" s="103"/>
      <c r="C46" s="106"/>
      <c r="D46" s="103"/>
      <c r="E46" s="103"/>
      <c r="F46" s="82">
        <v>0</v>
      </c>
      <c r="G46" s="82">
        <v>0</v>
      </c>
      <c r="H46" s="82">
        <v>0</v>
      </c>
      <c r="I46" s="82">
        <v>0</v>
      </c>
      <c r="J46" s="82">
        <v>0</v>
      </c>
      <c r="K46" s="82">
        <v>0</v>
      </c>
      <c r="L46" s="82">
        <v>0</v>
      </c>
      <c r="M46" s="82">
        <v>0</v>
      </c>
      <c r="N46" s="82">
        <v>0</v>
      </c>
      <c r="O46" s="82">
        <v>0</v>
      </c>
      <c r="P46" s="85">
        <v>0</v>
      </c>
      <c r="Q46" s="85">
        <v>0</v>
      </c>
      <c r="R46" s="85">
        <v>0</v>
      </c>
      <c r="S46" s="83">
        <v>256771.5</v>
      </c>
      <c r="T46" s="83">
        <v>220056</v>
      </c>
      <c r="U46" s="83">
        <v>212571.3</v>
      </c>
      <c r="V46" s="83">
        <f>SUM(O46:U46)</f>
        <v>689398.8</v>
      </c>
      <c r="W46" s="84" t="s">
        <v>14</v>
      </c>
      <c r="X46" s="32"/>
    </row>
    <row r="47" spans="2:24" s="47" customFormat="1" ht="36" customHeight="1" x14ac:dyDescent="0.25">
      <c r="B47" s="104"/>
      <c r="C47" s="107"/>
      <c r="D47" s="104"/>
      <c r="E47" s="104"/>
      <c r="F47" s="82">
        <v>0</v>
      </c>
      <c r="G47" s="82">
        <v>0</v>
      </c>
      <c r="H47" s="82">
        <v>0</v>
      </c>
      <c r="I47" s="82">
        <v>0</v>
      </c>
      <c r="J47" s="82">
        <v>0</v>
      </c>
      <c r="K47" s="82">
        <v>0</v>
      </c>
      <c r="L47" s="82">
        <v>0</v>
      </c>
      <c r="M47" s="82">
        <v>0</v>
      </c>
      <c r="N47" s="82">
        <v>0</v>
      </c>
      <c r="O47" s="82">
        <v>0</v>
      </c>
      <c r="P47" s="85">
        <v>0</v>
      </c>
      <c r="Q47" s="85">
        <v>0</v>
      </c>
      <c r="R47" s="85">
        <v>0</v>
      </c>
      <c r="S47" s="85">
        <v>0</v>
      </c>
      <c r="T47" s="85">
        <v>0</v>
      </c>
      <c r="U47" s="85">
        <v>0</v>
      </c>
      <c r="V47" s="85">
        <f>F47+G47+H47+I47+J47+K47+L47+M47+N47+O47+P47+Q47+R47+S47+T47+U47</f>
        <v>0</v>
      </c>
      <c r="W47" s="84" t="s">
        <v>15</v>
      </c>
      <c r="X47" s="32"/>
    </row>
    <row r="48" spans="2:24" s="47" customFormat="1" ht="36" customHeight="1" x14ac:dyDescent="0.25">
      <c r="B48" s="125" t="s">
        <v>266</v>
      </c>
      <c r="C48" s="105" t="s">
        <v>304</v>
      </c>
      <c r="D48" s="102" t="s">
        <v>233</v>
      </c>
      <c r="E48" s="102" t="s">
        <v>294</v>
      </c>
      <c r="F48" s="82">
        <f t="shared" ref="F48:U48" si="22">F49+F50+F51+F52</f>
        <v>0</v>
      </c>
      <c r="G48" s="82">
        <f t="shared" si="22"/>
        <v>0</v>
      </c>
      <c r="H48" s="82">
        <f t="shared" si="22"/>
        <v>0</v>
      </c>
      <c r="I48" s="82">
        <f t="shared" si="22"/>
        <v>0</v>
      </c>
      <c r="J48" s="82">
        <f t="shared" si="22"/>
        <v>0</v>
      </c>
      <c r="K48" s="82">
        <f t="shared" si="22"/>
        <v>0</v>
      </c>
      <c r="L48" s="82">
        <f t="shared" si="22"/>
        <v>0</v>
      </c>
      <c r="M48" s="82">
        <f t="shared" si="22"/>
        <v>0</v>
      </c>
      <c r="N48" s="82">
        <f t="shared" si="22"/>
        <v>0</v>
      </c>
      <c r="O48" s="82">
        <f t="shared" si="22"/>
        <v>0</v>
      </c>
      <c r="P48" s="83">
        <f t="shared" si="22"/>
        <v>211446.8</v>
      </c>
      <c r="Q48" s="83">
        <f t="shared" si="22"/>
        <v>212168.2</v>
      </c>
      <c r="R48" s="83">
        <f t="shared" si="22"/>
        <v>212961.8</v>
      </c>
      <c r="S48" s="83">
        <f t="shared" si="22"/>
        <v>370494.3</v>
      </c>
      <c r="T48" s="83">
        <f t="shared" si="22"/>
        <v>372710.6</v>
      </c>
      <c r="U48" s="83">
        <f t="shared" si="22"/>
        <v>373241.59999999998</v>
      </c>
      <c r="V48" s="83">
        <f>V49+V50+V51+V52</f>
        <v>1753023.3000000003</v>
      </c>
      <c r="W48" s="84" t="s">
        <v>11</v>
      </c>
      <c r="X48" s="32"/>
    </row>
    <row r="49" spans="2:24" s="47" customFormat="1" ht="36" customHeight="1" x14ac:dyDescent="0.25">
      <c r="B49" s="103"/>
      <c r="C49" s="106"/>
      <c r="D49" s="103"/>
      <c r="E49" s="103"/>
      <c r="F49" s="82">
        <v>0</v>
      </c>
      <c r="G49" s="82">
        <v>0</v>
      </c>
      <c r="H49" s="82">
        <v>0</v>
      </c>
      <c r="I49" s="82">
        <v>0</v>
      </c>
      <c r="J49" s="82">
        <v>0</v>
      </c>
      <c r="K49" s="82">
        <v>0</v>
      </c>
      <c r="L49" s="82">
        <v>0</v>
      </c>
      <c r="M49" s="82">
        <v>0</v>
      </c>
      <c r="N49" s="82">
        <v>0</v>
      </c>
      <c r="O49" s="82">
        <v>0</v>
      </c>
      <c r="P49" s="85">
        <v>0</v>
      </c>
      <c r="Q49" s="85">
        <v>0</v>
      </c>
      <c r="R49" s="85">
        <v>0</v>
      </c>
      <c r="S49" s="85">
        <v>0</v>
      </c>
      <c r="T49" s="85">
        <v>0</v>
      </c>
      <c r="U49" s="85">
        <v>0</v>
      </c>
      <c r="V49" s="85">
        <f>F49+G49+H49+I49+J49+K49+L49+M49+N49+O49+P49+Q49+R49+S49+T49+U49</f>
        <v>0</v>
      </c>
      <c r="W49" s="84" t="s">
        <v>12</v>
      </c>
      <c r="X49" s="32"/>
    </row>
    <row r="50" spans="2:24" s="47" customFormat="1" ht="36" customHeight="1" x14ac:dyDescent="0.25">
      <c r="B50" s="103"/>
      <c r="C50" s="106"/>
      <c r="D50" s="103"/>
      <c r="E50" s="103"/>
      <c r="F50" s="82">
        <v>0</v>
      </c>
      <c r="G50" s="82">
        <v>0</v>
      </c>
      <c r="H50" s="82">
        <v>0</v>
      </c>
      <c r="I50" s="82">
        <v>0</v>
      </c>
      <c r="J50" s="82">
        <v>0</v>
      </c>
      <c r="K50" s="82">
        <v>0</v>
      </c>
      <c r="L50" s="82">
        <v>0</v>
      </c>
      <c r="M50" s="82">
        <v>0</v>
      </c>
      <c r="N50" s="82">
        <v>0</v>
      </c>
      <c r="O50" s="82">
        <v>0</v>
      </c>
      <c r="P50" s="85">
        <v>0</v>
      </c>
      <c r="Q50" s="85">
        <v>0</v>
      </c>
      <c r="R50" s="85">
        <v>0</v>
      </c>
      <c r="S50" s="85">
        <v>0</v>
      </c>
      <c r="T50" s="85">
        <v>0</v>
      </c>
      <c r="U50" s="85">
        <v>0</v>
      </c>
      <c r="V50" s="85">
        <f>F50+G50+H50+I50+J50+K50+L50+M50+N50+O50+P50+Q50+R50+S50+T50+U50</f>
        <v>0</v>
      </c>
      <c r="W50" s="84" t="s">
        <v>13</v>
      </c>
      <c r="X50" s="32"/>
    </row>
    <row r="51" spans="2:24" s="47" customFormat="1" ht="36" customHeight="1" x14ac:dyDescent="0.25">
      <c r="B51" s="103"/>
      <c r="C51" s="106"/>
      <c r="D51" s="103"/>
      <c r="E51" s="103"/>
      <c r="F51" s="82">
        <v>0</v>
      </c>
      <c r="G51" s="82">
        <v>0</v>
      </c>
      <c r="H51" s="82">
        <v>0</v>
      </c>
      <c r="I51" s="82">
        <v>0</v>
      </c>
      <c r="J51" s="82">
        <v>0</v>
      </c>
      <c r="K51" s="82">
        <v>0</v>
      </c>
      <c r="L51" s="82">
        <v>0</v>
      </c>
      <c r="M51" s="82">
        <v>0</v>
      </c>
      <c r="N51" s="82">
        <v>0</v>
      </c>
      <c r="O51" s="82">
        <v>0</v>
      </c>
      <c r="P51" s="83">
        <v>211446.8</v>
      </c>
      <c r="Q51" s="83">
        <v>212168.2</v>
      </c>
      <c r="R51" s="83">
        <v>212961.8</v>
      </c>
      <c r="S51" s="83">
        <f>122704.3+247790</f>
        <v>370494.3</v>
      </c>
      <c r="T51" s="83">
        <f>115009+257701.6</f>
        <v>372710.6</v>
      </c>
      <c r="U51" s="83">
        <f>105232+268009.6</f>
        <v>373241.59999999998</v>
      </c>
      <c r="V51" s="83">
        <f>SUM(O51:U51)</f>
        <v>1753023.3000000003</v>
      </c>
      <c r="W51" s="84" t="s">
        <v>14</v>
      </c>
      <c r="X51" s="32"/>
    </row>
    <row r="52" spans="2:24" s="47" customFormat="1" ht="36" customHeight="1" x14ac:dyDescent="0.25">
      <c r="B52" s="104"/>
      <c r="C52" s="107"/>
      <c r="D52" s="104"/>
      <c r="E52" s="104"/>
      <c r="F52" s="82">
        <v>0</v>
      </c>
      <c r="G52" s="82">
        <v>0</v>
      </c>
      <c r="H52" s="82">
        <v>0</v>
      </c>
      <c r="I52" s="82">
        <v>0</v>
      </c>
      <c r="J52" s="82">
        <v>0</v>
      </c>
      <c r="K52" s="82">
        <v>0</v>
      </c>
      <c r="L52" s="82">
        <v>0</v>
      </c>
      <c r="M52" s="82">
        <v>0</v>
      </c>
      <c r="N52" s="82">
        <v>0</v>
      </c>
      <c r="O52" s="82">
        <v>0</v>
      </c>
      <c r="P52" s="85">
        <v>0</v>
      </c>
      <c r="Q52" s="85">
        <v>0</v>
      </c>
      <c r="R52" s="85">
        <v>0</v>
      </c>
      <c r="S52" s="85">
        <v>0</v>
      </c>
      <c r="T52" s="85">
        <v>0</v>
      </c>
      <c r="U52" s="85">
        <v>0</v>
      </c>
      <c r="V52" s="85">
        <f>F52+G52+H52+I52+J52+K52+L52+M52+N52+O52+P52+Q52+R52+S52+T52+U52</f>
        <v>0</v>
      </c>
      <c r="W52" s="84" t="s">
        <v>15</v>
      </c>
      <c r="X52" s="32"/>
    </row>
    <row r="53" spans="2:24" s="47" customFormat="1" ht="36" customHeight="1" x14ac:dyDescent="0.25">
      <c r="B53" s="126" t="s">
        <v>256</v>
      </c>
      <c r="C53" s="126"/>
      <c r="D53" s="126"/>
      <c r="E53" s="126"/>
      <c r="F53" s="126"/>
      <c r="G53" s="126"/>
      <c r="H53" s="126"/>
      <c r="I53" s="126"/>
      <c r="J53" s="126"/>
      <c r="K53" s="126"/>
      <c r="L53" s="126"/>
      <c r="M53" s="126"/>
      <c r="N53" s="126"/>
      <c r="O53" s="126"/>
      <c r="P53" s="126"/>
      <c r="Q53" s="126"/>
      <c r="R53" s="126"/>
      <c r="S53" s="126"/>
      <c r="T53" s="126"/>
      <c r="U53" s="126"/>
      <c r="V53" s="126"/>
      <c r="W53" s="33"/>
      <c r="X53" s="32"/>
    </row>
    <row r="54" spans="2:24" s="47" customFormat="1" ht="36" customHeight="1" x14ac:dyDescent="0.25">
      <c r="B54" s="100" t="s">
        <v>16</v>
      </c>
      <c r="C54" s="101" t="s">
        <v>305</v>
      </c>
      <c r="D54" s="100" t="s">
        <v>199</v>
      </c>
      <c r="E54" s="100" t="s">
        <v>232</v>
      </c>
      <c r="F54" s="82">
        <f>F55+F56+F57+F58</f>
        <v>864137.2</v>
      </c>
      <c r="G54" s="82">
        <f t="shared" ref="G54:P54" si="23">G55+G56+G57+G58</f>
        <v>1041415.6</v>
      </c>
      <c r="H54" s="82">
        <f t="shared" si="23"/>
        <v>1943428.7999999998</v>
      </c>
      <c r="I54" s="82">
        <f t="shared" si="23"/>
        <v>1723676.2</v>
      </c>
      <c r="J54" s="82">
        <f t="shared" si="23"/>
        <v>1871407.4999999998</v>
      </c>
      <c r="K54" s="82">
        <f t="shared" si="23"/>
        <v>2099283.4</v>
      </c>
      <c r="L54" s="82">
        <f t="shared" si="23"/>
        <v>1852253.3999999997</v>
      </c>
      <c r="M54" s="82">
        <f t="shared" si="23"/>
        <v>3748793.7</v>
      </c>
      <c r="N54" s="82">
        <f t="shared" si="23"/>
        <v>3124694.6000000006</v>
      </c>
      <c r="O54" s="82">
        <f t="shared" si="23"/>
        <v>3271337.7</v>
      </c>
      <c r="P54" s="86">
        <f t="shared" si="23"/>
        <v>2368606.2999999998</v>
      </c>
      <c r="Q54" s="86">
        <f t="shared" ref="Q54:R54" si="24">Q55+Q56+Q57+Q58</f>
        <v>2013891.3999999997</v>
      </c>
      <c r="R54" s="86">
        <f t="shared" si="24"/>
        <v>2044565.0999999999</v>
      </c>
      <c r="S54" s="86">
        <f t="shared" ref="S54:T54" si="25">S55+S56+S57+S58</f>
        <v>3384567.7</v>
      </c>
      <c r="T54" s="86">
        <f t="shared" si="25"/>
        <v>4709634.8000000007</v>
      </c>
      <c r="U54" s="86">
        <f t="shared" ref="U54" si="26">U55+U56+U57+U58</f>
        <v>5933006.4000000013</v>
      </c>
      <c r="V54" s="86">
        <f>V55+V56+V57+V58</f>
        <v>41994699.800000004</v>
      </c>
      <c r="W54" s="84" t="s">
        <v>11</v>
      </c>
      <c r="X54" s="32"/>
    </row>
    <row r="55" spans="2:24" s="47" customFormat="1" ht="36" customHeight="1" x14ac:dyDescent="0.25">
      <c r="B55" s="100"/>
      <c r="C55" s="101"/>
      <c r="D55" s="100"/>
      <c r="E55" s="100"/>
      <c r="F55" s="82">
        <f>F60+F75+F90+F95+F100+F105+F110+F115+F130+F145+F160</f>
        <v>0</v>
      </c>
      <c r="G55" s="82">
        <f t="shared" ref="G55:T55" si="27">G60+G75+G90+G95+G100+G105+G110+G115+G130+G145+G160</f>
        <v>0</v>
      </c>
      <c r="H55" s="82">
        <f t="shared" si="27"/>
        <v>637500</v>
      </c>
      <c r="I55" s="82">
        <f t="shared" si="27"/>
        <v>637500</v>
      </c>
      <c r="J55" s="82">
        <f t="shared" si="27"/>
        <v>690000</v>
      </c>
      <c r="K55" s="82">
        <f t="shared" si="27"/>
        <v>885600</v>
      </c>
      <c r="L55" s="82">
        <f t="shared" si="27"/>
        <v>29700</v>
      </c>
      <c r="M55" s="82">
        <f t="shared" si="27"/>
        <v>458257.2</v>
      </c>
      <c r="N55" s="82">
        <f t="shared" si="27"/>
        <v>103611.4</v>
      </c>
      <c r="O55" s="85">
        <f t="shared" si="27"/>
        <v>0</v>
      </c>
      <c r="P55" s="85">
        <f t="shared" si="27"/>
        <v>0</v>
      </c>
      <c r="Q55" s="85">
        <f t="shared" si="27"/>
        <v>0</v>
      </c>
      <c r="R55" s="85">
        <f t="shared" si="27"/>
        <v>0</v>
      </c>
      <c r="S55" s="85">
        <f t="shared" si="27"/>
        <v>0</v>
      </c>
      <c r="T55" s="85">
        <f t="shared" si="27"/>
        <v>0</v>
      </c>
      <c r="U55" s="86">
        <f t="shared" ref="U55" si="28">U60+U75+U90+U95+U100+U105+U110+U115+U130+U145</f>
        <v>0</v>
      </c>
      <c r="V55" s="86">
        <f>F55+G55+H55+I55+J55+K55+L55+M55+N55+O55+P55+Q55+R55+S55+T55+U55</f>
        <v>3442168.6</v>
      </c>
      <c r="W55" s="84" t="s">
        <v>12</v>
      </c>
      <c r="X55" s="32"/>
    </row>
    <row r="56" spans="2:24" s="47" customFormat="1" ht="36" customHeight="1" x14ac:dyDescent="0.25">
      <c r="B56" s="100"/>
      <c r="C56" s="101"/>
      <c r="D56" s="100"/>
      <c r="E56" s="100"/>
      <c r="F56" s="82">
        <f>F61+F76+F91+F96+F101+F106+F111+F116+F131+F146+F161</f>
        <v>146744.29999999999</v>
      </c>
      <c r="G56" s="82">
        <f t="shared" ref="G56:U56" si="29">G61+G76+G91+G96+G101+G106+G111+G116+G131+G146+G161</f>
        <v>220251.1</v>
      </c>
      <c r="H56" s="82">
        <f t="shared" si="29"/>
        <v>344459.2</v>
      </c>
      <c r="I56" s="82">
        <f t="shared" si="29"/>
        <v>303400.90000000002</v>
      </c>
      <c r="J56" s="82">
        <f t="shared" si="29"/>
        <v>344160</v>
      </c>
      <c r="K56" s="82">
        <f t="shared" si="29"/>
        <v>309100.60000000003</v>
      </c>
      <c r="L56" s="82">
        <f t="shared" si="29"/>
        <v>682014</v>
      </c>
      <c r="M56" s="82">
        <f t="shared" si="29"/>
        <v>2050233.7</v>
      </c>
      <c r="N56" s="82">
        <f t="shared" si="29"/>
        <v>1635438.7000000002</v>
      </c>
      <c r="O56" s="85">
        <f t="shared" si="29"/>
        <v>1548936.7999999998</v>
      </c>
      <c r="P56" s="85">
        <f t="shared" si="29"/>
        <v>591362</v>
      </c>
      <c r="Q56" s="85">
        <f t="shared" si="29"/>
        <v>337845</v>
      </c>
      <c r="R56" s="85">
        <f t="shared" si="29"/>
        <v>337845</v>
      </c>
      <c r="S56" s="85">
        <f t="shared" si="29"/>
        <v>0</v>
      </c>
      <c r="T56" s="85">
        <f t="shared" si="29"/>
        <v>0</v>
      </c>
      <c r="U56" s="85">
        <f t="shared" si="29"/>
        <v>0</v>
      </c>
      <c r="V56" s="86">
        <f>F56+G56+H56+I56+J56+K56+L56+M56+N56+O56+P56+Q56+R56+S56+T56+U56</f>
        <v>8851791.3000000007</v>
      </c>
      <c r="W56" s="84" t="s">
        <v>13</v>
      </c>
      <c r="X56" s="32" t="s">
        <v>217</v>
      </c>
    </row>
    <row r="57" spans="2:24" s="47" customFormat="1" ht="36" customHeight="1" x14ac:dyDescent="0.25">
      <c r="B57" s="100"/>
      <c r="C57" s="101"/>
      <c r="D57" s="100"/>
      <c r="E57" s="100"/>
      <c r="F57" s="82">
        <f>F62+F77+F92+F97+F102+F107+F112+F117+F132+F147+F162</f>
        <v>717392.9</v>
      </c>
      <c r="G57" s="82">
        <f t="shared" ref="G57:U57" si="30">G62+G77+G92+G97+G102+G107+G112+G117+G132+G147+G162</f>
        <v>821164.5</v>
      </c>
      <c r="H57" s="82">
        <f t="shared" si="30"/>
        <v>961469.59999999986</v>
      </c>
      <c r="I57" s="82">
        <f t="shared" si="30"/>
        <v>782775.29999999993</v>
      </c>
      <c r="J57" s="82">
        <f t="shared" si="30"/>
        <v>837247.49999999977</v>
      </c>
      <c r="K57" s="82">
        <f t="shared" si="30"/>
        <v>904582.79999999993</v>
      </c>
      <c r="L57" s="82">
        <f t="shared" si="30"/>
        <v>1140539.3999999997</v>
      </c>
      <c r="M57" s="82">
        <f t="shared" si="30"/>
        <v>1240302.8000000003</v>
      </c>
      <c r="N57" s="82">
        <f t="shared" si="30"/>
        <v>1385644.5000000002</v>
      </c>
      <c r="O57" s="85">
        <f t="shared" si="30"/>
        <v>1722400.9000000001</v>
      </c>
      <c r="P57" s="85">
        <f t="shared" si="30"/>
        <v>1777244.2999999998</v>
      </c>
      <c r="Q57" s="85">
        <f t="shared" si="30"/>
        <v>1676046.3999999997</v>
      </c>
      <c r="R57" s="85">
        <f t="shared" si="30"/>
        <v>1706720.0999999999</v>
      </c>
      <c r="S57" s="85">
        <f t="shared" si="30"/>
        <v>3384567.7</v>
      </c>
      <c r="T57" s="85">
        <f t="shared" si="30"/>
        <v>4709634.8000000007</v>
      </c>
      <c r="U57" s="85">
        <f t="shared" si="30"/>
        <v>5933006.4000000013</v>
      </c>
      <c r="V57" s="86">
        <f>F57+G57+H57+I57+J57+K57+L57+M57+N57+O57+P57+Q57+R57+S57+T57+U57</f>
        <v>29700739.900000002</v>
      </c>
      <c r="W57" s="84" t="s">
        <v>14</v>
      </c>
      <c r="X57" s="32"/>
    </row>
    <row r="58" spans="2:24" s="47" customFormat="1" ht="36" customHeight="1" x14ac:dyDescent="0.25">
      <c r="B58" s="100"/>
      <c r="C58" s="101"/>
      <c r="D58" s="100"/>
      <c r="E58" s="100"/>
      <c r="F58" s="82">
        <f>F63+F78+F93+F98+F103+F108+F113+F118+F133+F148+F163</f>
        <v>0</v>
      </c>
      <c r="G58" s="82">
        <f t="shared" ref="G58:U58" si="31">G63+G78+G93+G98+G103+G108+G113+G118+G133+G148+G163</f>
        <v>0</v>
      </c>
      <c r="H58" s="82">
        <f t="shared" si="31"/>
        <v>0</v>
      </c>
      <c r="I58" s="82">
        <f t="shared" si="31"/>
        <v>0</v>
      </c>
      <c r="J58" s="82">
        <f t="shared" si="31"/>
        <v>0</v>
      </c>
      <c r="K58" s="82">
        <f t="shared" si="31"/>
        <v>0</v>
      </c>
      <c r="L58" s="82">
        <f t="shared" si="31"/>
        <v>0</v>
      </c>
      <c r="M58" s="82">
        <f t="shared" si="31"/>
        <v>0</v>
      </c>
      <c r="N58" s="82">
        <f t="shared" si="31"/>
        <v>0</v>
      </c>
      <c r="O58" s="85">
        <f t="shared" si="31"/>
        <v>0</v>
      </c>
      <c r="P58" s="85">
        <f t="shared" si="31"/>
        <v>0</v>
      </c>
      <c r="Q58" s="85">
        <f t="shared" si="31"/>
        <v>0</v>
      </c>
      <c r="R58" s="85">
        <f t="shared" si="31"/>
        <v>0</v>
      </c>
      <c r="S58" s="85">
        <f t="shared" si="31"/>
        <v>0</v>
      </c>
      <c r="T58" s="85">
        <f t="shared" si="31"/>
        <v>0</v>
      </c>
      <c r="U58" s="85">
        <f t="shared" si="31"/>
        <v>0</v>
      </c>
      <c r="V58" s="86">
        <f>F58+G58+H58+I58+J58+K58+L58+M58+N58+O58+P58</f>
        <v>0</v>
      </c>
      <c r="W58" s="84" t="s">
        <v>15</v>
      </c>
      <c r="X58" s="34" t="e">
        <f>#REF!-O89-O94-O99-O104-O109-O324</f>
        <v>#REF!</v>
      </c>
    </row>
    <row r="59" spans="2:24" s="47" customFormat="1" ht="36" customHeight="1" x14ac:dyDescent="0.25">
      <c r="B59" s="128" t="s">
        <v>18</v>
      </c>
      <c r="C59" s="105" t="s">
        <v>19</v>
      </c>
      <c r="D59" s="102" t="s">
        <v>199</v>
      </c>
      <c r="E59" s="100" t="s">
        <v>218</v>
      </c>
      <c r="F59" s="82">
        <f>F60+F61+F62+F63</f>
        <v>185579</v>
      </c>
      <c r="G59" s="82">
        <f t="shared" ref="G59:J59" si="32">G60+G61+G62+G63</f>
        <v>174601.4</v>
      </c>
      <c r="H59" s="82">
        <f t="shared" si="32"/>
        <v>400143</v>
      </c>
      <c r="I59" s="82">
        <f t="shared" si="32"/>
        <v>178674.9</v>
      </c>
      <c r="J59" s="82">
        <f t="shared" si="32"/>
        <v>540672.1</v>
      </c>
      <c r="K59" s="82">
        <f>K60+K61+K62+K63</f>
        <v>564604.4</v>
      </c>
      <c r="L59" s="82">
        <f t="shared" ref="L59" si="33">L60+L61+L62+L63</f>
        <v>333781.2</v>
      </c>
      <c r="M59" s="82">
        <f>M60+M61+M62+M63</f>
        <v>1881895.2</v>
      </c>
      <c r="N59" s="82">
        <f>N60+N61+N62+N63</f>
        <v>1172989.3</v>
      </c>
      <c r="O59" s="82">
        <f t="shared" ref="O59:U59" si="34">O60+O61+O62+O63</f>
        <v>849783.5</v>
      </c>
      <c r="P59" s="86">
        <f t="shared" si="34"/>
        <v>209936.99906</v>
      </c>
      <c r="Q59" s="86">
        <f t="shared" si="34"/>
        <v>170000</v>
      </c>
      <c r="R59" s="86">
        <f t="shared" si="34"/>
        <v>180000</v>
      </c>
      <c r="S59" s="86">
        <f t="shared" si="34"/>
        <v>1051959.6000000001</v>
      </c>
      <c r="T59" s="86">
        <f t="shared" si="34"/>
        <v>2284208.9</v>
      </c>
      <c r="U59" s="86">
        <f t="shared" si="34"/>
        <v>3411050</v>
      </c>
      <c r="V59" s="86">
        <f>V60+V61+V62+V63</f>
        <v>13589879.499060001</v>
      </c>
      <c r="W59" s="84" t="s">
        <v>11</v>
      </c>
      <c r="X59" s="32"/>
    </row>
    <row r="60" spans="2:24" s="47" customFormat="1" ht="36" customHeight="1" x14ac:dyDescent="0.25">
      <c r="B60" s="129"/>
      <c r="C60" s="106"/>
      <c r="D60" s="103"/>
      <c r="E60" s="100"/>
      <c r="F60" s="82">
        <f>F65+F70</f>
        <v>0</v>
      </c>
      <c r="G60" s="82">
        <f t="shared" ref="G60:U60" si="35">G65+G70</f>
        <v>0</v>
      </c>
      <c r="H60" s="82">
        <f t="shared" si="35"/>
        <v>0</v>
      </c>
      <c r="I60" s="82">
        <f t="shared" si="35"/>
        <v>0</v>
      </c>
      <c r="J60" s="82">
        <f t="shared" si="35"/>
        <v>378429.6</v>
      </c>
      <c r="K60" s="82">
        <f t="shared" si="35"/>
        <v>398434.3</v>
      </c>
      <c r="L60" s="82">
        <f t="shared" si="35"/>
        <v>29700</v>
      </c>
      <c r="M60" s="82">
        <f t="shared" si="35"/>
        <v>458257.2</v>
      </c>
      <c r="N60" s="82">
        <f>N65+N70</f>
        <v>103611.4</v>
      </c>
      <c r="O60" s="82">
        <f t="shared" si="35"/>
        <v>0</v>
      </c>
      <c r="P60" s="86">
        <f t="shared" si="35"/>
        <v>0</v>
      </c>
      <c r="Q60" s="86">
        <f t="shared" si="35"/>
        <v>0</v>
      </c>
      <c r="R60" s="86">
        <f t="shared" si="35"/>
        <v>0</v>
      </c>
      <c r="S60" s="86">
        <f t="shared" si="35"/>
        <v>0</v>
      </c>
      <c r="T60" s="86">
        <f t="shared" si="35"/>
        <v>0</v>
      </c>
      <c r="U60" s="86">
        <f t="shared" si="35"/>
        <v>0</v>
      </c>
      <c r="V60" s="86">
        <f>F60+G60+H60+I60+J60+K60+L60+M60+N60+O60+P60</f>
        <v>1368432.4999999998</v>
      </c>
      <c r="W60" s="84" t="s">
        <v>12</v>
      </c>
      <c r="X60" s="32"/>
    </row>
    <row r="61" spans="2:24" s="47" customFormat="1" ht="36" customHeight="1" x14ac:dyDescent="0.25">
      <c r="B61" s="129"/>
      <c r="C61" s="106"/>
      <c r="D61" s="103"/>
      <c r="E61" s="100"/>
      <c r="F61" s="82">
        <f>F71+F66</f>
        <v>0</v>
      </c>
      <c r="G61" s="82">
        <f t="shared" ref="G61:U61" si="36">G71+G66</f>
        <v>0</v>
      </c>
      <c r="H61" s="82">
        <f t="shared" si="36"/>
        <v>192573</v>
      </c>
      <c r="I61" s="82">
        <f t="shared" si="36"/>
        <v>0</v>
      </c>
      <c r="J61" s="82">
        <f t="shared" si="36"/>
        <v>0</v>
      </c>
      <c r="K61" s="82">
        <f t="shared" si="36"/>
        <v>16679.7</v>
      </c>
      <c r="L61" s="82">
        <f t="shared" si="36"/>
        <v>129081.2</v>
      </c>
      <c r="M61" s="82">
        <f t="shared" si="36"/>
        <v>1211381.7</v>
      </c>
      <c r="N61" s="82">
        <f>N71+N66</f>
        <v>879382.3</v>
      </c>
      <c r="O61" s="82">
        <f t="shared" si="36"/>
        <v>741232.7</v>
      </c>
      <c r="P61" s="86">
        <f>P71+P66</f>
        <v>49936.999060000002</v>
      </c>
      <c r="Q61" s="86">
        <f t="shared" si="36"/>
        <v>0</v>
      </c>
      <c r="R61" s="86">
        <f t="shared" si="36"/>
        <v>0</v>
      </c>
      <c r="S61" s="86">
        <f t="shared" si="36"/>
        <v>0</v>
      </c>
      <c r="T61" s="86">
        <f t="shared" si="36"/>
        <v>0</v>
      </c>
      <c r="U61" s="86">
        <f t="shared" si="36"/>
        <v>0</v>
      </c>
      <c r="V61" s="86">
        <f>F61+G61+H61+I61+J61+K61+L61+M61+N61+O61+P61</f>
        <v>3220267.5990600004</v>
      </c>
      <c r="W61" s="84" t="s">
        <v>13</v>
      </c>
      <c r="X61" s="32"/>
    </row>
    <row r="62" spans="2:24" s="47" customFormat="1" ht="36" customHeight="1" x14ac:dyDescent="0.25">
      <c r="B62" s="129"/>
      <c r="C62" s="106"/>
      <c r="D62" s="103"/>
      <c r="E62" s="100"/>
      <c r="F62" s="82">
        <f>F67+F72</f>
        <v>185579</v>
      </c>
      <c r="G62" s="82">
        <f t="shared" ref="G62:U62" si="37">G67+G72</f>
        <v>174601.4</v>
      </c>
      <c r="H62" s="82">
        <f t="shared" si="37"/>
        <v>207570</v>
      </c>
      <c r="I62" s="82">
        <f t="shared" si="37"/>
        <v>178674.9</v>
      </c>
      <c r="J62" s="82">
        <f t="shared" si="37"/>
        <v>162242.5</v>
      </c>
      <c r="K62" s="82">
        <f t="shared" si="37"/>
        <v>149490.4</v>
      </c>
      <c r="L62" s="82">
        <f t="shared" si="37"/>
        <v>175000</v>
      </c>
      <c r="M62" s="82">
        <f t="shared" si="37"/>
        <v>212256.3</v>
      </c>
      <c r="N62" s="82">
        <f t="shared" si="37"/>
        <v>189995.6</v>
      </c>
      <c r="O62" s="82">
        <f t="shared" si="37"/>
        <v>108550.8</v>
      </c>
      <c r="P62" s="83">
        <f t="shared" si="37"/>
        <v>160000</v>
      </c>
      <c r="Q62" s="83">
        <f t="shared" si="37"/>
        <v>170000</v>
      </c>
      <c r="R62" s="83">
        <f t="shared" si="37"/>
        <v>180000</v>
      </c>
      <c r="S62" s="83">
        <f t="shared" si="37"/>
        <v>1051959.6000000001</v>
      </c>
      <c r="T62" s="83">
        <f>T67+T72</f>
        <v>2284208.9</v>
      </c>
      <c r="U62" s="83">
        <f t="shared" si="37"/>
        <v>3411050</v>
      </c>
      <c r="V62" s="83">
        <f>F62+G62+H62+I62+J62+K62+L62+M62+N62+O62+P62+Q62+R62+S62+T62+U62</f>
        <v>9001179.4000000004</v>
      </c>
      <c r="W62" s="98" t="s">
        <v>14</v>
      </c>
      <c r="X62" s="34" t="s">
        <v>216</v>
      </c>
    </row>
    <row r="63" spans="2:24" s="47" customFormat="1" ht="36" customHeight="1" x14ac:dyDescent="0.25">
      <c r="B63" s="129"/>
      <c r="C63" s="106"/>
      <c r="D63" s="103"/>
      <c r="E63" s="100"/>
      <c r="F63" s="82">
        <f>F68+F73</f>
        <v>0</v>
      </c>
      <c r="G63" s="82">
        <f t="shared" ref="G63:U63" si="38">G68+G73</f>
        <v>0</v>
      </c>
      <c r="H63" s="82">
        <f t="shared" si="38"/>
        <v>0</v>
      </c>
      <c r="I63" s="82">
        <f t="shared" si="38"/>
        <v>0</v>
      </c>
      <c r="J63" s="82">
        <f t="shared" si="38"/>
        <v>0</v>
      </c>
      <c r="K63" s="82">
        <f t="shared" si="38"/>
        <v>0</v>
      </c>
      <c r="L63" s="82">
        <f t="shared" si="38"/>
        <v>0</v>
      </c>
      <c r="M63" s="82">
        <f t="shared" si="38"/>
        <v>0</v>
      </c>
      <c r="N63" s="82">
        <f t="shared" si="38"/>
        <v>0</v>
      </c>
      <c r="O63" s="82">
        <f t="shared" si="38"/>
        <v>0</v>
      </c>
      <c r="P63" s="86">
        <f t="shared" si="38"/>
        <v>0</v>
      </c>
      <c r="Q63" s="86">
        <f t="shared" si="38"/>
        <v>0</v>
      </c>
      <c r="R63" s="86">
        <f t="shared" si="38"/>
        <v>0</v>
      </c>
      <c r="S63" s="86">
        <f t="shared" si="38"/>
        <v>0</v>
      </c>
      <c r="T63" s="86">
        <f t="shared" si="38"/>
        <v>0</v>
      </c>
      <c r="U63" s="86">
        <f t="shared" si="38"/>
        <v>0</v>
      </c>
      <c r="V63" s="86">
        <f>F63+G63+H63+I63+J63+K63+L63+M63+N63+O63+P63</f>
        <v>0</v>
      </c>
      <c r="W63" s="84" t="s">
        <v>15</v>
      </c>
      <c r="X63" s="32"/>
    </row>
    <row r="64" spans="2:24" s="47" customFormat="1" ht="36" customHeight="1" x14ac:dyDescent="0.25">
      <c r="B64" s="129"/>
      <c r="C64" s="106"/>
      <c r="D64" s="100" t="s">
        <v>259</v>
      </c>
      <c r="E64" s="100" t="s">
        <v>17</v>
      </c>
      <c r="F64" s="82">
        <f>F65+F66+F67+F68</f>
        <v>185579</v>
      </c>
      <c r="G64" s="82">
        <f t="shared" ref="G64:L64" si="39">G65+G66+G67+G68</f>
        <v>174601.4</v>
      </c>
      <c r="H64" s="82">
        <f t="shared" si="39"/>
        <v>400143</v>
      </c>
      <c r="I64" s="82">
        <f t="shared" si="39"/>
        <v>178674.9</v>
      </c>
      <c r="J64" s="82">
        <f t="shared" si="39"/>
        <v>540672.1</v>
      </c>
      <c r="K64" s="82">
        <f>K65+K66+K67+K68</f>
        <v>564604.4</v>
      </c>
      <c r="L64" s="82">
        <f t="shared" si="39"/>
        <v>333781.2</v>
      </c>
      <c r="M64" s="82">
        <f>M65+M66+M67+M68</f>
        <v>1881895.2</v>
      </c>
      <c r="N64" s="82">
        <f>N65+N66+N67+N68</f>
        <v>909927.20000000007</v>
      </c>
      <c r="O64" s="82">
        <f t="shared" ref="O64:U64" si="40">O65+O66+O67+O68</f>
        <v>0</v>
      </c>
      <c r="P64" s="86">
        <f t="shared" si="40"/>
        <v>0</v>
      </c>
      <c r="Q64" s="86">
        <f t="shared" si="40"/>
        <v>0</v>
      </c>
      <c r="R64" s="86">
        <f t="shared" si="40"/>
        <v>0</v>
      </c>
      <c r="S64" s="86">
        <f t="shared" si="40"/>
        <v>0</v>
      </c>
      <c r="T64" s="86">
        <f t="shared" si="40"/>
        <v>0</v>
      </c>
      <c r="U64" s="86">
        <f t="shared" si="40"/>
        <v>0</v>
      </c>
      <c r="V64" s="86">
        <f>V65+V66+V67+V68</f>
        <v>5169878.4000000004</v>
      </c>
      <c r="W64" s="84" t="s">
        <v>11</v>
      </c>
      <c r="X64" s="32"/>
    </row>
    <row r="65" spans="2:24" s="47" customFormat="1" ht="36" customHeight="1" x14ac:dyDescent="0.25">
      <c r="B65" s="129"/>
      <c r="C65" s="106"/>
      <c r="D65" s="100"/>
      <c r="E65" s="100"/>
      <c r="F65" s="82">
        <v>0</v>
      </c>
      <c r="G65" s="82">
        <v>0</v>
      </c>
      <c r="H65" s="82">
        <v>0</v>
      </c>
      <c r="I65" s="82">
        <v>0</v>
      </c>
      <c r="J65" s="82">
        <v>378429.6</v>
      </c>
      <c r="K65" s="82">
        <v>398434.3</v>
      </c>
      <c r="L65" s="82">
        <v>29700</v>
      </c>
      <c r="M65" s="82">
        <v>458257.2</v>
      </c>
      <c r="N65" s="82">
        <f>103611.4</f>
        <v>103611.4</v>
      </c>
      <c r="O65" s="82">
        <v>0</v>
      </c>
      <c r="P65" s="86">
        <v>0</v>
      </c>
      <c r="Q65" s="86">
        <v>0</v>
      </c>
      <c r="R65" s="86">
        <v>0</v>
      </c>
      <c r="S65" s="86">
        <v>0</v>
      </c>
      <c r="T65" s="86">
        <v>0</v>
      </c>
      <c r="U65" s="86">
        <v>0</v>
      </c>
      <c r="V65" s="86">
        <f>F65+G65+H65+I65+J65+K65+L65+M65+N65+O65+P65</f>
        <v>1368432.4999999998</v>
      </c>
      <c r="W65" s="84" t="s">
        <v>12</v>
      </c>
      <c r="X65" s="32"/>
    </row>
    <row r="66" spans="2:24" s="47" customFormat="1" ht="36" customHeight="1" x14ac:dyDescent="0.25">
      <c r="B66" s="129"/>
      <c r="C66" s="106"/>
      <c r="D66" s="100"/>
      <c r="E66" s="100"/>
      <c r="F66" s="82">
        <v>0</v>
      </c>
      <c r="G66" s="82">
        <v>0</v>
      </c>
      <c r="H66" s="82">
        <v>192573</v>
      </c>
      <c r="I66" s="82">
        <v>0</v>
      </c>
      <c r="J66" s="82">
        <v>0</v>
      </c>
      <c r="K66" s="82">
        <v>16679.7</v>
      </c>
      <c r="L66" s="82">
        <v>129081.2</v>
      </c>
      <c r="M66" s="82">
        <v>1211381.7</v>
      </c>
      <c r="N66" s="82">
        <v>668876.80000000005</v>
      </c>
      <c r="O66" s="82">
        <v>0</v>
      </c>
      <c r="P66" s="86">
        <v>0</v>
      </c>
      <c r="Q66" s="86">
        <v>0</v>
      </c>
      <c r="R66" s="86">
        <v>0</v>
      </c>
      <c r="S66" s="86">
        <v>0</v>
      </c>
      <c r="T66" s="86">
        <v>0</v>
      </c>
      <c r="U66" s="86">
        <v>0</v>
      </c>
      <c r="V66" s="86">
        <f>F66+G66+H66+I66+J66+K66+L66+M66+N66+O66+P66</f>
        <v>2218592.4000000004</v>
      </c>
      <c r="W66" s="84" t="s">
        <v>13</v>
      </c>
      <c r="X66" s="32"/>
    </row>
    <row r="67" spans="2:24" s="47" customFormat="1" ht="36" customHeight="1" x14ac:dyDescent="0.25">
      <c r="B67" s="129"/>
      <c r="C67" s="106"/>
      <c r="D67" s="100"/>
      <c r="E67" s="100"/>
      <c r="F67" s="82">
        <v>185579</v>
      </c>
      <c r="G67" s="82">
        <v>174601.4</v>
      </c>
      <c r="H67" s="82">
        <v>207570</v>
      </c>
      <c r="I67" s="82">
        <v>178674.9</v>
      </c>
      <c r="J67" s="82">
        <v>162242.5</v>
      </c>
      <c r="K67" s="82">
        <v>149490.4</v>
      </c>
      <c r="L67" s="82">
        <v>175000</v>
      </c>
      <c r="M67" s="82">
        <v>212256.3</v>
      </c>
      <c r="N67" s="82">
        <v>137439</v>
      </c>
      <c r="O67" s="82">
        <v>0</v>
      </c>
      <c r="P67" s="86">
        <v>0</v>
      </c>
      <c r="Q67" s="86">
        <v>0</v>
      </c>
      <c r="R67" s="86">
        <v>0</v>
      </c>
      <c r="S67" s="86">
        <v>0</v>
      </c>
      <c r="T67" s="86">
        <v>0</v>
      </c>
      <c r="U67" s="86">
        <v>0</v>
      </c>
      <c r="V67" s="86">
        <f>F67+G67+H67+I67+J67+K67+L67+M67+N67+O67+P67+Q67+R67+S67+T67+U67</f>
        <v>1582853.5</v>
      </c>
      <c r="W67" s="84" t="s">
        <v>14</v>
      </c>
      <c r="X67" s="34" t="s">
        <v>216</v>
      </c>
    </row>
    <row r="68" spans="2:24" s="47" customFormat="1" ht="36" customHeight="1" x14ac:dyDescent="0.25">
      <c r="B68" s="129"/>
      <c r="C68" s="106"/>
      <c r="D68" s="100"/>
      <c r="E68" s="100"/>
      <c r="F68" s="82">
        <v>0</v>
      </c>
      <c r="G68" s="82">
        <v>0</v>
      </c>
      <c r="H68" s="82">
        <v>0</v>
      </c>
      <c r="I68" s="82">
        <v>0</v>
      </c>
      <c r="J68" s="82">
        <v>0</v>
      </c>
      <c r="K68" s="82">
        <v>0</v>
      </c>
      <c r="L68" s="82">
        <v>0</v>
      </c>
      <c r="M68" s="82">
        <v>0</v>
      </c>
      <c r="N68" s="82">
        <v>0</v>
      </c>
      <c r="O68" s="82">
        <v>0</v>
      </c>
      <c r="P68" s="86">
        <v>0</v>
      </c>
      <c r="Q68" s="86">
        <v>0</v>
      </c>
      <c r="R68" s="86">
        <v>0</v>
      </c>
      <c r="S68" s="86">
        <v>0</v>
      </c>
      <c r="T68" s="86">
        <v>0</v>
      </c>
      <c r="U68" s="86">
        <v>0</v>
      </c>
      <c r="V68" s="86">
        <f>F68+G68+H68+I68+J68+K68+L68+M68+N68+O68+P68</f>
        <v>0</v>
      </c>
      <c r="W68" s="84" t="s">
        <v>15</v>
      </c>
      <c r="X68" s="32"/>
    </row>
    <row r="69" spans="2:24" s="47" customFormat="1" ht="36" customHeight="1" x14ac:dyDescent="0.25">
      <c r="B69" s="129"/>
      <c r="C69" s="106"/>
      <c r="D69" s="103" t="s">
        <v>260</v>
      </c>
      <c r="E69" s="100" t="s">
        <v>219</v>
      </c>
      <c r="F69" s="82">
        <f t="shared" ref="F69:M69" si="41">F70+F71+F72+F73</f>
        <v>0</v>
      </c>
      <c r="G69" s="82">
        <f t="shared" si="41"/>
        <v>0</v>
      </c>
      <c r="H69" s="82">
        <f t="shared" si="41"/>
        <v>0</v>
      </c>
      <c r="I69" s="82">
        <f t="shared" si="41"/>
        <v>0</v>
      </c>
      <c r="J69" s="82">
        <f t="shared" si="41"/>
        <v>0</v>
      </c>
      <c r="K69" s="82">
        <f t="shared" si="41"/>
        <v>0</v>
      </c>
      <c r="L69" s="82">
        <f t="shared" si="41"/>
        <v>0</v>
      </c>
      <c r="M69" s="82">
        <f t="shared" si="41"/>
        <v>0</v>
      </c>
      <c r="N69" s="82">
        <f>N70+N71+N72+N73</f>
        <v>263062.09999999998</v>
      </c>
      <c r="O69" s="82">
        <f>O70+O71+O72+O73</f>
        <v>849783.5</v>
      </c>
      <c r="P69" s="86">
        <f>P70+P71+P72+P73</f>
        <v>209936.99906</v>
      </c>
      <c r="Q69" s="86">
        <f t="shared" ref="Q69:U69" si="42">Q70+Q71+Q72+Q73</f>
        <v>170000</v>
      </c>
      <c r="R69" s="86">
        <f t="shared" si="42"/>
        <v>180000</v>
      </c>
      <c r="S69" s="86">
        <f t="shared" si="42"/>
        <v>1051959.6000000001</v>
      </c>
      <c r="T69" s="86">
        <f t="shared" si="42"/>
        <v>2284208.9</v>
      </c>
      <c r="U69" s="86">
        <f t="shared" si="42"/>
        <v>3411050</v>
      </c>
      <c r="V69" s="86">
        <f>V70+V71+V72+V73</f>
        <v>8420001.0990600009</v>
      </c>
      <c r="W69" s="84" t="s">
        <v>11</v>
      </c>
      <c r="X69" s="32"/>
    </row>
    <row r="70" spans="2:24" s="47" customFormat="1" ht="36" customHeight="1" x14ac:dyDescent="0.25">
      <c r="B70" s="129"/>
      <c r="C70" s="106"/>
      <c r="D70" s="103"/>
      <c r="E70" s="100"/>
      <c r="F70" s="82">
        <v>0</v>
      </c>
      <c r="G70" s="82">
        <v>0</v>
      </c>
      <c r="H70" s="82">
        <v>0</v>
      </c>
      <c r="I70" s="82">
        <v>0</v>
      </c>
      <c r="J70" s="82">
        <v>0</v>
      </c>
      <c r="K70" s="82">
        <v>0</v>
      </c>
      <c r="L70" s="82">
        <v>0</v>
      </c>
      <c r="M70" s="82">
        <v>0</v>
      </c>
      <c r="N70" s="82">
        <v>0</v>
      </c>
      <c r="O70" s="82">
        <v>0</v>
      </c>
      <c r="P70" s="86">
        <v>0</v>
      </c>
      <c r="Q70" s="86">
        <v>0</v>
      </c>
      <c r="R70" s="86">
        <v>0</v>
      </c>
      <c r="S70" s="86">
        <v>0</v>
      </c>
      <c r="T70" s="86">
        <v>0</v>
      </c>
      <c r="U70" s="86">
        <v>0</v>
      </c>
      <c r="V70" s="86">
        <f>F70+G70+H70+I70+J70+K70+L70+M70+N70+O70+P70</f>
        <v>0</v>
      </c>
      <c r="W70" s="84" t="s">
        <v>12</v>
      </c>
      <c r="X70" s="32"/>
    </row>
    <row r="71" spans="2:24" s="47" customFormat="1" ht="36" customHeight="1" x14ac:dyDescent="0.25">
      <c r="B71" s="129"/>
      <c r="C71" s="106"/>
      <c r="D71" s="103"/>
      <c r="E71" s="100"/>
      <c r="F71" s="82">
        <v>0</v>
      </c>
      <c r="G71" s="82">
        <v>0</v>
      </c>
      <c r="H71" s="82">
        <v>0</v>
      </c>
      <c r="I71" s="82">
        <v>0</v>
      </c>
      <c r="J71" s="82">
        <v>0</v>
      </c>
      <c r="K71" s="82">
        <v>0</v>
      </c>
      <c r="L71" s="82">
        <v>0</v>
      </c>
      <c r="M71" s="82">
        <v>0</v>
      </c>
      <c r="N71" s="82">
        <v>210505.5</v>
      </c>
      <c r="O71" s="82">
        <v>741232.7</v>
      </c>
      <c r="P71" s="86">
        <v>49936.999060000002</v>
      </c>
      <c r="Q71" s="86">
        <v>0</v>
      </c>
      <c r="R71" s="86">
        <v>0</v>
      </c>
      <c r="S71" s="86">
        <v>0</v>
      </c>
      <c r="T71" s="86">
        <v>0</v>
      </c>
      <c r="U71" s="86">
        <v>0</v>
      </c>
      <c r="V71" s="86">
        <f>F71+G71+H71+I71+J71+K71+L71+M71+N71+O71+P71</f>
        <v>1001675.19906</v>
      </c>
      <c r="W71" s="84" t="s">
        <v>13</v>
      </c>
      <c r="X71" s="32"/>
    </row>
    <row r="72" spans="2:24" s="47" customFormat="1" ht="36" customHeight="1" x14ac:dyDescent="0.25">
      <c r="B72" s="129"/>
      <c r="C72" s="106"/>
      <c r="D72" s="103"/>
      <c r="E72" s="100"/>
      <c r="F72" s="82">
        <v>0</v>
      </c>
      <c r="G72" s="82">
        <v>0</v>
      </c>
      <c r="H72" s="82">
        <v>0</v>
      </c>
      <c r="I72" s="82">
        <v>0</v>
      </c>
      <c r="J72" s="82">
        <v>0</v>
      </c>
      <c r="K72" s="82">
        <v>0</v>
      </c>
      <c r="L72" s="82">
        <v>0</v>
      </c>
      <c r="M72" s="82">
        <v>0</v>
      </c>
      <c r="N72" s="82">
        <v>52556.6</v>
      </c>
      <c r="O72" s="82">
        <v>108550.8</v>
      </c>
      <c r="P72" s="86">
        <v>160000</v>
      </c>
      <c r="Q72" s="86">
        <v>170000</v>
      </c>
      <c r="R72" s="86">
        <v>180000</v>
      </c>
      <c r="S72" s="86">
        <v>1051959.6000000001</v>
      </c>
      <c r="T72" s="86">
        <v>2284208.9</v>
      </c>
      <c r="U72" s="86">
        <v>3411050</v>
      </c>
      <c r="V72" s="86">
        <f>F72+G72+H72+I72+J72+K72+L72+M72+N72+O72+P72+Q72+R72+S72+T72+U72</f>
        <v>7418325.9000000004</v>
      </c>
      <c r="W72" s="84" t="s">
        <v>14</v>
      </c>
      <c r="X72" s="34" t="s">
        <v>216</v>
      </c>
    </row>
    <row r="73" spans="2:24" s="47" customFormat="1" ht="36" customHeight="1" x14ac:dyDescent="0.25">
      <c r="B73" s="130"/>
      <c r="C73" s="107"/>
      <c r="D73" s="104"/>
      <c r="E73" s="100"/>
      <c r="F73" s="82">
        <v>0</v>
      </c>
      <c r="G73" s="82">
        <v>0</v>
      </c>
      <c r="H73" s="82">
        <v>0</v>
      </c>
      <c r="I73" s="82">
        <v>0</v>
      </c>
      <c r="J73" s="82">
        <v>0</v>
      </c>
      <c r="K73" s="82">
        <v>0</v>
      </c>
      <c r="L73" s="82">
        <v>0</v>
      </c>
      <c r="M73" s="82">
        <v>0</v>
      </c>
      <c r="N73" s="82">
        <v>0</v>
      </c>
      <c r="O73" s="82">
        <v>0</v>
      </c>
      <c r="P73" s="86">
        <v>0</v>
      </c>
      <c r="Q73" s="86">
        <v>0</v>
      </c>
      <c r="R73" s="86">
        <v>0</v>
      </c>
      <c r="S73" s="86">
        <v>0</v>
      </c>
      <c r="T73" s="86">
        <v>0</v>
      </c>
      <c r="U73" s="86">
        <v>0</v>
      </c>
      <c r="V73" s="86">
        <f>F73+G73+H73+I73+J73+K73+L73+M73+N73+O73+P73</f>
        <v>0</v>
      </c>
      <c r="W73" s="84" t="s">
        <v>15</v>
      </c>
      <c r="X73" s="32"/>
    </row>
    <row r="74" spans="2:24" s="47" customFormat="1" ht="51.75" customHeight="1" x14ac:dyDescent="0.25">
      <c r="B74" s="100" t="s">
        <v>262</v>
      </c>
      <c r="C74" s="101" t="s">
        <v>174</v>
      </c>
      <c r="D74" s="100" t="s">
        <v>199</v>
      </c>
      <c r="E74" s="100" t="s">
        <v>218</v>
      </c>
      <c r="F74" s="87">
        <f>F75+F76+F77+F78</f>
        <v>653646.69999999995</v>
      </c>
      <c r="G74" s="87">
        <f t="shared" ref="G74" si="43">G75+G76+G77+G78</f>
        <v>773439.79999999993</v>
      </c>
      <c r="H74" s="87">
        <f>H75+H76+H77+H78</f>
        <v>1380858.4</v>
      </c>
      <c r="I74" s="87">
        <f>I75+I76+I77+I78</f>
        <v>1508282.1</v>
      </c>
      <c r="J74" s="87">
        <f t="shared" ref="J74:L74" si="44">J75+J76+J77+J78</f>
        <v>1244095</v>
      </c>
      <c r="K74" s="87">
        <f t="shared" si="44"/>
        <v>1434074.9</v>
      </c>
      <c r="L74" s="87">
        <f t="shared" si="44"/>
        <v>1358434.5</v>
      </c>
      <c r="M74" s="87">
        <f>M75+M76+M77+M78</f>
        <v>1810756.2</v>
      </c>
      <c r="N74" s="87">
        <f>N75+N76+N77+N78</f>
        <v>1867596.1</v>
      </c>
      <c r="O74" s="87">
        <f t="shared" ref="O74:U74" si="45">O75+O76+O77+O78</f>
        <v>2312985.5999999996</v>
      </c>
      <c r="P74" s="86">
        <f t="shared" si="45"/>
        <v>2025214.0009400002</v>
      </c>
      <c r="Q74" s="86">
        <f t="shared" si="45"/>
        <v>1713024.7</v>
      </c>
      <c r="R74" s="86">
        <f t="shared" si="45"/>
        <v>1726910</v>
      </c>
      <c r="S74" s="86">
        <f t="shared" si="45"/>
        <v>2067874.6</v>
      </c>
      <c r="T74" s="86">
        <f t="shared" si="45"/>
        <v>2150589.6</v>
      </c>
      <c r="U74" s="86">
        <f t="shared" si="45"/>
        <v>2236613.2000000002</v>
      </c>
      <c r="V74" s="86">
        <f>V75+V76+V77+V78</f>
        <v>26264395.400939997</v>
      </c>
      <c r="W74" s="84" t="s">
        <v>11</v>
      </c>
      <c r="X74" s="32"/>
    </row>
    <row r="75" spans="2:24" s="47" customFormat="1" ht="42" customHeight="1" x14ac:dyDescent="0.25">
      <c r="B75" s="100"/>
      <c r="C75" s="101"/>
      <c r="D75" s="100"/>
      <c r="E75" s="100"/>
      <c r="F75" s="82">
        <f>F80+F85</f>
        <v>0</v>
      </c>
      <c r="G75" s="82">
        <f t="shared" ref="G75:U75" si="46">G80+G85</f>
        <v>0</v>
      </c>
      <c r="H75" s="82">
        <f t="shared" si="46"/>
        <v>637500</v>
      </c>
      <c r="I75" s="82">
        <f t="shared" si="46"/>
        <v>637500</v>
      </c>
      <c r="J75" s="82">
        <f t="shared" si="46"/>
        <v>311570.40000000002</v>
      </c>
      <c r="K75" s="82">
        <f t="shared" si="46"/>
        <v>487165.7</v>
      </c>
      <c r="L75" s="82">
        <f t="shared" si="46"/>
        <v>0</v>
      </c>
      <c r="M75" s="82">
        <f t="shared" si="46"/>
        <v>0</v>
      </c>
      <c r="N75" s="82">
        <f t="shared" si="46"/>
        <v>0</v>
      </c>
      <c r="O75" s="82">
        <f t="shared" si="46"/>
        <v>0</v>
      </c>
      <c r="P75" s="86">
        <f t="shared" si="46"/>
        <v>0</v>
      </c>
      <c r="Q75" s="86">
        <f t="shared" si="46"/>
        <v>0</v>
      </c>
      <c r="R75" s="86">
        <f t="shared" si="46"/>
        <v>0</v>
      </c>
      <c r="S75" s="86">
        <f t="shared" si="46"/>
        <v>0</v>
      </c>
      <c r="T75" s="86">
        <f t="shared" si="46"/>
        <v>0</v>
      </c>
      <c r="U75" s="86">
        <f t="shared" si="46"/>
        <v>0</v>
      </c>
      <c r="V75" s="86">
        <f>F75+G75+H75+I75+J75+K75+L75+M75+N75+O75+P75+Q75+R75+S75+T75+U75</f>
        <v>2073736.0999999999</v>
      </c>
      <c r="W75" s="84" t="s">
        <v>12</v>
      </c>
      <c r="X75" s="32"/>
    </row>
    <row r="76" spans="2:24" s="47" customFormat="1" ht="42" customHeight="1" x14ac:dyDescent="0.25">
      <c r="B76" s="100"/>
      <c r="C76" s="101"/>
      <c r="D76" s="100"/>
      <c r="E76" s="100"/>
      <c r="F76" s="87">
        <f>F81+F86</f>
        <v>146744.29999999999</v>
      </c>
      <c r="G76" s="87">
        <f t="shared" ref="G76:U76" si="47">G81+G86</f>
        <v>220251.1</v>
      </c>
      <c r="H76" s="87">
        <f t="shared" si="47"/>
        <v>151886.20000000001</v>
      </c>
      <c r="I76" s="87">
        <f t="shared" si="47"/>
        <v>303400.90000000002</v>
      </c>
      <c r="J76" s="87">
        <f t="shared" si="47"/>
        <v>344160</v>
      </c>
      <c r="K76" s="87">
        <f t="shared" si="47"/>
        <v>227947.7</v>
      </c>
      <c r="L76" s="87">
        <f t="shared" si="47"/>
        <v>552932.80000000005</v>
      </c>
      <c r="M76" s="87">
        <f t="shared" si="47"/>
        <v>838852</v>
      </c>
      <c r="N76" s="87">
        <f t="shared" si="47"/>
        <v>756056.4</v>
      </c>
      <c r="O76" s="87">
        <f t="shared" si="47"/>
        <v>801208.7</v>
      </c>
      <c r="P76" s="86">
        <f t="shared" si="47"/>
        <v>541425.00094000006</v>
      </c>
      <c r="Q76" s="86">
        <f t="shared" si="47"/>
        <v>337845</v>
      </c>
      <c r="R76" s="86">
        <f t="shared" si="47"/>
        <v>337845</v>
      </c>
      <c r="S76" s="86">
        <f t="shared" si="47"/>
        <v>0</v>
      </c>
      <c r="T76" s="86">
        <f t="shared" si="47"/>
        <v>0</v>
      </c>
      <c r="U76" s="86">
        <f t="shared" si="47"/>
        <v>0</v>
      </c>
      <c r="V76" s="86">
        <f>F76+G76+H76+I76+J76+K76+L76+M76+N76+O76+P76+Q76+R76+S76+T76+U76</f>
        <v>5560555.1009399993</v>
      </c>
      <c r="W76" s="84" t="s">
        <v>13</v>
      </c>
      <c r="X76" s="32"/>
    </row>
    <row r="77" spans="2:24" s="47" customFormat="1" ht="48" customHeight="1" x14ac:dyDescent="0.25">
      <c r="B77" s="100"/>
      <c r="C77" s="101"/>
      <c r="D77" s="100"/>
      <c r="E77" s="100"/>
      <c r="F77" s="87">
        <f>F82+F87</f>
        <v>506902.4</v>
      </c>
      <c r="G77" s="87">
        <f t="shared" ref="G77:U77" si="48">G82+G87</f>
        <v>553188.69999999995</v>
      </c>
      <c r="H77" s="87">
        <f t="shared" si="48"/>
        <v>591472.19999999995</v>
      </c>
      <c r="I77" s="87">
        <f t="shared" si="48"/>
        <v>567381.19999999995</v>
      </c>
      <c r="J77" s="87">
        <f t="shared" si="48"/>
        <v>588364.6</v>
      </c>
      <c r="K77" s="87">
        <f t="shared" si="48"/>
        <v>718961.5</v>
      </c>
      <c r="L77" s="87">
        <f t="shared" si="48"/>
        <v>805501.7</v>
      </c>
      <c r="M77" s="87">
        <f t="shared" si="48"/>
        <v>971904.2</v>
      </c>
      <c r="N77" s="87">
        <f t="shared" si="48"/>
        <v>1111539.7</v>
      </c>
      <c r="O77" s="87">
        <f t="shared" si="48"/>
        <v>1511776.9</v>
      </c>
      <c r="P77" s="86">
        <f>P82+P87</f>
        <v>1483789</v>
      </c>
      <c r="Q77" s="86">
        <f t="shared" si="48"/>
        <v>1375179.7</v>
      </c>
      <c r="R77" s="86">
        <f t="shared" si="48"/>
        <v>1389065</v>
      </c>
      <c r="S77" s="86">
        <f t="shared" si="48"/>
        <v>2067874.6</v>
      </c>
      <c r="T77" s="86">
        <f t="shared" si="48"/>
        <v>2150589.6</v>
      </c>
      <c r="U77" s="86">
        <f t="shared" si="48"/>
        <v>2236613.2000000002</v>
      </c>
      <c r="V77" s="86">
        <f>F77+G77+H77+I77+J77+K77+L77+M77+N77+O77+P77+Q77+R77+S77+T77+U77</f>
        <v>18630104.199999999</v>
      </c>
      <c r="W77" s="98" t="s">
        <v>14</v>
      </c>
      <c r="X77" s="32" t="s">
        <v>215</v>
      </c>
    </row>
    <row r="78" spans="2:24" s="47" customFormat="1" ht="40.5" customHeight="1" x14ac:dyDescent="0.25">
      <c r="B78" s="100"/>
      <c r="C78" s="101"/>
      <c r="D78" s="100"/>
      <c r="E78" s="100"/>
      <c r="F78" s="82">
        <f>F83+F88</f>
        <v>0</v>
      </c>
      <c r="G78" s="82">
        <f t="shared" ref="G78:U78" si="49">G83+G88</f>
        <v>0</v>
      </c>
      <c r="H78" s="82">
        <f t="shared" si="49"/>
        <v>0</v>
      </c>
      <c r="I78" s="82">
        <f t="shared" si="49"/>
        <v>0</v>
      </c>
      <c r="J78" s="82">
        <f t="shared" si="49"/>
        <v>0</v>
      </c>
      <c r="K78" s="82">
        <f t="shared" si="49"/>
        <v>0</v>
      </c>
      <c r="L78" s="82">
        <f t="shared" si="49"/>
        <v>0</v>
      </c>
      <c r="M78" s="82">
        <f t="shared" si="49"/>
        <v>0</v>
      </c>
      <c r="N78" s="82">
        <f t="shared" si="49"/>
        <v>0</v>
      </c>
      <c r="O78" s="82">
        <f t="shared" si="49"/>
        <v>0</v>
      </c>
      <c r="P78" s="86">
        <f t="shared" si="49"/>
        <v>0</v>
      </c>
      <c r="Q78" s="86">
        <f t="shared" si="49"/>
        <v>0</v>
      </c>
      <c r="R78" s="86">
        <f t="shared" si="49"/>
        <v>0</v>
      </c>
      <c r="S78" s="86">
        <f t="shared" si="49"/>
        <v>0</v>
      </c>
      <c r="T78" s="86">
        <f t="shared" si="49"/>
        <v>0</v>
      </c>
      <c r="U78" s="86">
        <f t="shared" si="49"/>
        <v>0</v>
      </c>
      <c r="V78" s="86">
        <f>F78+G78+H78+I78+J78+K78+L78+M78+N78+O78+P78</f>
        <v>0</v>
      </c>
      <c r="W78" s="84" t="s">
        <v>15</v>
      </c>
      <c r="X78" s="34" t="e">
        <f>Q9-Q84-Q89-Q94-Q99-Q104-Q309</f>
        <v>#VALUE!</v>
      </c>
    </row>
    <row r="79" spans="2:24" s="47" customFormat="1" ht="36" customHeight="1" x14ac:dyDescent="0.25">
      <c r="B79" s="100"/>
      <c r="C79" s="101"/>
      <c r="D79" s="100" t="s">
        <v>259</v>
      </c>
      <c r="E79" s="100" t="s">
        <v>17</v>
      </c>
      <c r="F79" s="82">
        <f>F80+F81+F82+F83</f>
        <v>653646.69999999995</v>
      </c>
      <c r="G79" s="82">
        <f t="shared" ref="G79:L79" si="50">G80+G81+G82+G83</f>
        <v>773439.79999999993</v>
      </c>
      <c r="H79" s="82">
        <f>H80+H81+H82+H83</f>
        <v>1380858.4</v>
      </c>
      <c r="I79" s="82">
        <f>I80+I81+I82+I83</f>
        <v>1508282.1</v>
      </c>
      <c r="J79" s="82">
        <f t="shared" si="50"/>
        <v>1244095</v>
      </c>
      <c r="K79" s="82">
        <f t="shared" si="50"/>
        <v>1434074.9</v>
      </c>
      <c r="L79" s="82">
        <f t="shared" si="50"/>
        <v>1358434.5</v>
      </c>
      <c r="M79" s="82">
        <f>M80+M81+M82+M83</f>
        <v>1810756.2</v>
      </c>
      <c r="N79" s="82">
        <f>N80+N81+N82+N83</f>
        <v>1548572.2999999998</v>
      </c>
      <c r="O79" s="82">
        <f t="shared" ref="O79:U79" si="51">O80+O81+O82+O83</f>
        <v>0</v>
      </c>
      <c r="P79" s="86">
        <f t="shared" si="51"/>
        <v>0</v>
      </c>
      <c r="Q79" s="86">
        <f t="shared" si="51"/>
        <v>0</v>
      </c>
      <c r="R79" s="86">
        <f t="shared" si="51"/>
        <v>0</v>
      </c>
      <c r="S79" s="86">
        <f t="shared" si="51"/>
        <v>0</v>
      </c>
      <c r="T79" s="86">
        <f t="shared" si="51"/>
        <v>0</v>
      </c>
      <c r="U79" s="86">
        <f t="shared" si="51"/>
        <v>0</v>
      </c>
      <c r="V79" s="86">
        <f>V80+V81+V82+V83</f>
        <v>11712159.9</v>
      </c>
      <c r="W79" s="84" t="s">
        <v>11</v>
      </c>
      <c r="X79" s="32"/>
    </row>
    <row r="80" spans="2:24" s="47" customFormat="1" ht="36" customHeight="1" x14ac:dyDescent="0.25">
      <c r="B80" s="100"/>
      <c r="C80" s="101"/>
      <c r="D80" s="100"/>
      <c r="E80" s="100"/>
      <c r="F80" s="82">
        <v>0</v>
      </c>
      <c r="G80" s="82">
        <v>0</v>
      </c>
      <c r="H80" s="82">
        <v>637500</v>
      </c>
      <c r="I80" s="82">
        <v>637500</v>
      </c>
      <c r="J80" s="82">
        <v>311570.40000000002</v>
      </c>
      <c r="K80" s="82">
        <v>487165.7</v>
      </c>
      <c r="L80" s="82">
        <v>0</v>
      </c>
      <c r="M80" s="82">
        <v>0</v>
      </c>
      <c r="N80" s="82">
        <v>0</v>
      </c>
      <c r="O80" s="82">
        <v>0</v>
      </c>
      <c r="P80" s="86">
        <v>0</v>
      </c>
      <c r="Q80" s="86">
        <v>0</v>
      </c>
      <c r="R80" s="86">
        <v>0</v>
      </c>
      <c r="S80" s="86">
        <v>0</v>
      </c>
      <c r="T80" s="86">
        <v>0</v>
      </c>
      <c r="U80" s="86">
        <v>0</v>
      </c>
      <c r="V80" s="86">
        <f>F80+G80+H80+I80+J80+K80+L80+M80+N80+O80+P80+Q80+R80+S80+T80+U80</f>
        <v>2073736.0999999999</v>
      </c>
      <c r="W80" s="84" t="s">
        <v>12</v>
      </c>
      <c r="X80" s="32"/>
    </row>
    <row r="81" spans="2:25" s="47" customFormat="1" ht="36" customHeight="1" x14ac:dyDescent="0.25">
      <c r="B81" s="100"/>
      <c r="C81" s="101"/>
      <c r="D81" s="100"/>
      <c r="E81" s="100"/>
      <c r="F81" s="82">
        <v>146744.29999999999</v>
      </c>
      <c r="G81" s="82">
        <v>220251.1</v>
      </c>
      <c r="H81" s="82">
        <v>151886.20000000001</v>
      </c>
      <c r="I81" s="82">
        <v>303400.90000000002</v>
      </c>
      <c r="J81" s="82">
        <v>344160</v>
      </c>
      <c r="K81" s="82">
        <v>227947.7</v>
      </c>
      <c r="L81" s="82">
        <v>552932.80000000005</v>
      </c>
      <c r="M81" s="82">
        <v>838852</v>
      </c>
      <c r="N81" s="82">
        <v>643310.6</v>
      </c>
      <c r="O81" s="82">
        <v>0</v>
      </c>
      <c r="P81" s="86">
        <v>0</v>
      </c>
      <c r="Q81" s="86">
        <v>0</v>
      </c>
      <c r="R81" s="86">
        <v>0</v>
      </c>
      <c r="S81" s="86">
        <v>0</v>
      </c>
      <c r="T81" s="86">
        <v>0</v>
      </c>
      <c r="U81" s="86">
        <v>0</v>
      </c>
      <c r="V81" s="86">
        <f>F81+G81+H81+I81+J81+K81+L81+M81+N81+O81+P81+Q81+R81+S81+T81+U81</f>
        <v>3429485.6</v>
      </c>
      <c r="W81" s="84" t="s">
        <v>13</v>
      </c>
      <c r="X81" s="32"/>
    </row>
    <row r="82" spans="2:25" s="47" customFormat="1" ht="36" customHeight="1" x14ac:dyDescent="0.25">
      <c r="B82" s="100"/>
      <c r="C82" s="101"/>
      <c r="D82" s="100"/>
      <c r="E82" s="100"/>
      <c r="F82" s="82">
        <v>506902.4</v>
      </c>
      <c r="G82" s="82">
        <v>553188.69999999995</v>
      </c>
      <c r="H82" s="82">
        <v>591472.19999999995</v>
      </c>
      <c r="I82" s="82">
        <v>567381.19999999995</v>
      </c>
      <c r="J82" s="82">
        <v>588364.6</v>
      </c>
      <c r="K82" s="82">
        <v>718961.5</v>
      </c>
      <c r="L82" s="82">
        <v>805501.7</v>
      </c>
      <c r="M82" s="82">
        <v>971904.2</v>
      </c>
      <c r="N82" s="82">
        <v>905261.7</v>
      </c>
      <c r="O82" s="82">
        <v>0</v>
      </c>
      <c r="P82" s="86">
        <v>0</v>
      </c>
      <c r="Q82" s="86">
        <v>0</v>
      </c>
      <c r="R82" s="86">
        <v>0</v>
      </c>
      <c r="S82" s="86">
        <v>0</v>
      </c>
      <c r="T82" s="86">
        <v>0</v>
      </c>
      <c r="U82" s="86">
        <v>0</v>
      </c>
      <c r="V82" s="86">
        <f>F82+G82+H82+I82+J82+K82+L82+M82+N82+O82+P82+Q82+R82+S82+T82+U82</f>
        <v>6208938.2000000002</v>
      </c>
      <c r="W82" s="84" t="s">
        <v>14</v>
      </c>
      <c r="X82" s="32" t="s">
        <v>215</v>
      </c>
    </row>
    <row r="83" spans="2:25" s="47" customFormat="1" ht="36" customHeight="1" x14ac:dyDescent="0.25">
      <c r="B83" s="100"/>
      <c r="C83" s="101"/>
      <c r="D83" s="100"/>
      <c r="E83" s="100"/>
      <c r="F83" s="82">
        <v>0</v>
      </c>
      <c r="G83" s="82">
        <v>0</v>
      </c>
      <c r="H83" s="82">
        <v>0</v>
      </c>
      <c r="I83" s="82">
        <v>0</v>
      </c>
      <c r="J83" s="82">
        <v>0</v>
      </c>
      <c r="K83" s="82">
        <v>0</v>
      </c>
      <c r="L83" s="82">
        <v>0</v>
      </c>
      <c r="M83" s="82">
        <v>0</v>
      </c>
      <c r="N83" s="82">
        <v>0</v>
      </c>
      <c r="O83" s="82">
        <v>0</v>
      </c>
      <c r="P83" s="86">
        <v>0</v>
      </c>
      <c r="Q83" s="86">
        <v>0</v>
      </c>
      <c r="R83" s="86">
        <v>0</v>
      </c>
      <c r="S83" s="86">
        <v>0</v>
      </c>
      <c r="T83" s="86">
        <v>0</v>
      </c>
      <c r="U83" s="86">
        <v>0</v>
      </c>
      <c r="V83" s="86">
        <f>F83+G83+H83+I83+J83+K83+L83+M83+N83+O83+P83</f>
        <v>0</v>
      </c>
      <c r="W83" s="84" t="s">
        <v>15</v>
      </c>
      <c r="X83" s="34" t="e">
        <f>#REF!-Q89-Q94-Q99-Q104-Q109-Q324</f>
        <v>#REF!</v>
      </c>
    </row>
    <row r="84" spans="2:25" s="47" customFormat="1" ht="36" customHeight="1" x14ac:dyDescent="0.25">
      <c r="B84" s="100"/>
      <c r="C84" s="101"/>
      <c r="D84" s="100" t="s">
        <v>260</v>
      </c>
      <c r="E84" s="100" t="s">
        <v>219</v>
      </c>
      <c r="F84" s="82">
        <f t="shared" ref="F84:M84" si="52">F85+F86+F87+F88</f>
        <v>0</v>
      </c>
      <c r="G84" s="82">
        <f t="shared" si="52"/>
        <v>0</v>
      </c>
      <c r="H84" s="82">
        <f t="shared" si="52"/>
        <v>0</v>
      </c>
      <c r="I84" s="82">
        <f t="shared" si="52"/>
        <v>0</v>
      </c>
      <c r="J84" s="82">
        <f t="shared" si="52"/>
        <v>0</v>
      </c>
      <c r="K84" s="82">
        <f t="shared" si="52"/>
        <v>0</v>
      </c>
      <c r="L84" s="82">
        <f t="shared" si="52"/>
        <v>0</v>
      </c>
      <c r="M84" s="82">
        <f t="shared" si="52"/>
        <v>0</v>
      </c>
      <c r="N84" s="82">
        <f>N85+N86+N87+N88</f>
        <v>319023.8</v>
      </c>
      <c r="O84" s="82">
        <f>O85+O86+O87+O88</f>
        <v>2312985.5999999996</v>
      </c>
      <c r="P84" s="86">
        <f>P85+P86+P87+P88</f>
        <v>2025214.0009400002</v>
      </c>
      <c r="Q84" s="86">
        <f t="shared" ref="Q84:U84" si="53">Q85+Q86+Q87+Q88</f>
        <v>1713024.7</v>
      </c>
      <c r="R84" s="86">
        <f t="shared" si="53"/>
        <v>1726910</v>
      </c>
      <c r="S84" s="86">
        <f t="shared" si="53"/>
        <v>2067874.6</v>
      </c>
      <c r="T84" s="86">
        <f t="shared" si="53"/>
        <v>2150589.6</v>
      </c>
      <c r="U84" s="86">
        <f t="shared" si="53"/>
        <v>2236613.2000000002</v>
      </c>
      <c r="V84" s="86">
        <f>V85+V86+V87+V88</f>
        <v>14552235.500940001</v>
      </c>
      <c r="W84" s="84" t="s">
        <v>11</v>
      </c>
      <c r="X84" s="32"/>
    </row>
    <row r="85" spans="2:25" s="47" customFormat="1" ht="36" customHeight="1" x14ac:dyDescent="0.25">
      <c r="B85" s="100"/>
      <c r="C85" s="101"/>
      <c r="D85" s="100"/>
      <c r="E85" s="100"/>
      <c r="F85" s="82">
        <v>0</v>
      </c>
      <c r="G85" s="82">
        <v>0</v>
      </c>
      <c r="H85" s="82">
        <v>0</v>
      </c>
      <c r="I85" s="82">
        <v>0</v>
      </c>
      <c r="J85" s="82">
        <v>0</v>
      </c>
      <c r="K85" s="82">
        <v>0</v>
      </c>
      <c r="L85" s="82">
        <v>0</v>
      </c>
      <c r="M85" s="82">
        <v>0</v>
      </c>
      <c r="N85" s="82">
        <v>0</v>
      </c>
      <c r="O85" s="82">
        <v>0</v>
      </c>
      <c r="P85" s="86">
        <v>0</v>
      </c>
      <c r="Q85" s="86">
        <v>0</v>
      </c>
      <c r="R85" s="86">
        <v>0</v>
      </c>
      <c r="S85" s="86">
        <v>0</v>
      </c>
      <c r="T85" s="86">
        <v>0</v>
      </c>
      <c r="U85" s="86">
        <v>0</v>
      </c>
      <c r="V85" s="86">
        <f>F85+G85+H85+I85+J85+K85+L85+M85+N85+O85+P85+Q85+R85+S85+T85+U85</f>
        <v>0</v>
      </c>
      <c r="W85" s="84" t="s">
        <v>12</v>
      </c>
      <c r="X85" s="32"/>
    </row>
    <row r="86" spans="2:25" s="47" customFormat="1" ht="36" customHeight="1" x14ac:dyDescent="0.25">
      <c r="B86" s="100"/>
      <c r="C86" s="101"/>
      <c r="D86" s="100"/>
      <c r="E86" s="100"/>
      <c r="F86" s="82">
        <v>0</v>
      </c>
      <c r="G86" s="82">
        <v>0</v>
      </c>
      <c r="H86" s="82">
        <v>0</v>
      </c>
      <c r="I86" s="82">
        <v>0</v>
      </c>
      <c r="J86" s="82">
        <v>0</v>
      </c>
      <c r="K86" s="82">
        <v>0</v>
      </c>
      <c r="L86" s="82">
        <v>0</v>
      </c>
      <c r="M86" s="82">
        <v>0</v>
      </c>
      <c r="N86" s="82">
        <v>112745.8</v>
      </c>
      <c r="O86" s="82">
        <v>801208.7</v>
      </c>
      <c r="P86" s="86">
        <v>541425.00094000006</v>
      </c>
      <c r="Q86" s="86">
        <v>337845</v>
      </c>
      <c r="R86" s="86">
        <v>337845</v>
      </c>
      <c r="S86" s="86">
        <v>0</v>
      </c>
      <c r="T86" s="86">
        <v>0</v>
      </c>
      <c r="U86" s="86">
        <v>0</v>
      </c>
      <c r="V86" s="86">
        <f>F86+G86+H86+I86+J86+K86+L86+M86+N86+O86+P86+Q86+R86+S86+T86+U86</f>
        <v>2131069.5009400002</v>
      </c>
      <c r="W86" s="84" t="s">
        <v>13</v>
      </c>
      <c r="X86" s="32"/>
    </row>
    <row r="87" spans="2:25" s="47" customFormat="1" ht="36" customHeight="1" x14ac:dyDescent="0.25">
      <c r="B87" s="100"/>
      <c r="C87" s="101"/>
      <c r="D87" s="100"/>
      <c r="E87" s="100"/>
      <c r="F87" s="82">
        <v>0</v>
      </c>
      <c r="G87" s="82">
        <v>0</v>
      </c>
      <c r="H87" s="82">
        <v>0</v>
      </c>
      <c r="I87" s="82">
        <v>0</v>
      </c>
      <c r="J87" s="82">
        <v>0</v>
      </c>
      <c r="K87" s="82">
        <v>0</v>
      </c>
      <c r="L87" s="82">
        <v>0</v>
      </c>
      <c r="M87" s="82">
        <v>0</v>
      </c>
      <c r="N87" s="82">
        <v>206278</v>
      </c>
      <c r="O87" s="82">
        <v>1511776.9</v>
      </c>
      <c r="P87" s="86">
        <v>1483789</v>
      </c>
      <c r="Q87" s="86">
        <v>1375179.7</v>
      </c>
      <c r="R87" s="86">
        <v>1389065</v>
      </c>
      <c r="S87" s="86">
        <v>2067874.6</v>
      </c>
      <c r="T87" s="86">
        <v>2150589.6</v>
      </c>
      <c r="U87" s="86">
        <v>2236613.2000000002</v>
      </c>
      <c r="V87" s="86">
        <f>F87+G87+H87+I87+J87+K87+L87+M87+N87+O87+P87+Q87+R87+S87+T87+U87</f>
        <v>12421166</v>
      </c>
      <c r="W87" s="84" t="s">
        <v>14</v>
      </c>
      <c r="X87" s="32" t="s">
        <v>215</v>
      </c>
      <c r="Y87" s="63">
        <f>1562509.3-U87</f>
        <v>-674103.90000000014</v>
      </c>
    </row>
    <row r="88" spans="2:25" s="47" customFormat="1" ht="36" customHeight="1" x14ac:dyDescent="0.25">
      <c r="B88" s="100"/>
      <c r="C88" s="101"/>
      <c r="D88" s="100"/>
      <c r="E88" s="100"/>
      <c r="F88" s="82">
        <v>0</v>
      </c>
      <c r="G88" s="82">
        <v>0</v>
      </c>
      <c r="H88" s="82">
        <v>0</v>
      </c>
      <c r="I88" s="82">
        <v>0</v>
      </c>
      <c r="J88" s="82">
        <v>0</v>
      </c>
      <c r="K88" s="82">
        <v>0</v>
      </c>
      <c r="L88" s="82">
        <v>0</v>
      </c>
      <c r="M88" s="82">
        <v>0</v>
      </c>
      <c r="N88" s="82">
        <v>0</v>
      </c>
      <c r="O88" s="82">
        <v>0</v>
      </c>
      <c r="P88" s="86">
        <v>0</v>
      </c>
      <c r="Q88" s="86">
        <v>0</v>
      </c>
      <c r="R88" s="86">
        <v>0</v>
      </c>
      <c r="S88" s="86">
        <v>0</v>
      </c>
      <c r="T88" s="86">
        <v>0</v>
      </c>
      <c r="U88" s="86">
        <v>0</v>
      </c>
      <c r="V88" s="86">
        <f>F88+G88+H88+I88+J88+K88+L88+M88+N88+O88+P88</f>
        <v>0</v>
      </c>
      <c r="W88" s="84" t="s">
        <v>15</v>
      </c>
      <c r="X88" s="34" t="e">
        <f>Q57-Q94-Q99-Q104-Q109-Q119-#REF!</f>
        <v>#REF!</v>
      </c>
    </row>
    <row r="89" spans="2:25" s="47" customFormat="1" ht="36" customHeight="1" x14ac:dyDescent="0.25">
      <c r="B89" s="100"/>
      <c r="C89" s="101"/>
      <c r="D89" s="100" t="s">
        <v>261</v>
      </c>
      <c r="E89" s="102" t="s">
        <v>45</v>
      </c>
      <c r="F89" s="82">
        <f>SUM(F90:F93)</f>
        <v>0</v>
      </c>
      <c r="G89" s="82">
        <f t="shared" ref="G89:P89" si="54">SUM(G90:G93)</f>
        <v>0</v>
      </c>
      <c r="H89" s="82">
        <f t="shared" si="54"/>
        <v>546.70000000000005</v>
      </c>
      <c r="I89" s="82">
        <f t="shared" si="54"/>
        <v>867</v>
      </c>
      <c r="J89" s="82">
        <f t="shared" si="54"/>
        <v>733.6</v>
      </c>
      <c r="K89" s="82">
        <f t="shared" si="54"/>
        <v>869.1</v>
      </c>
      <c r="L89" s="82">
        <f t="shared" si="54"/>
        <v>713.9</v>
      </c>
      <c r="M89" s="82">
        <f t="shared" si="54"/>
        <v>1230.5</v>
      </c>
      <c r="N89" s="82">
        <f t="shared" si="54"/>
        <v>1353.6</v>
      </c>
      <c r="O89" s="82">
        <f t="shared" si="54"/>
        <v>1353.6</v>
      </c>
      <c r="P89" s="86">
        <f t="shared" si="54"/>
        <v>1614.9</v>
      </c>
      <c r="Q89" s="86">
        <f t="shared" ref="Q89:R89" si="55">SUM(Q90:Q93)</f>
        <v>1614.9</v>
      </c>
      <c r="R89" s="86">
        <f t="shared" si="55"/>
        <v>1614.9</v>
      </c>
      <c r="S89" s="86">
        <f t="shared" ref="S89:T89" si="56">SUM(S90:S93)</f>
        <v>1614.9</v>
      </c>
      <c r="T89" s="86">
        <f t="shared" si="56"/>
        <v>1614.9</v>
      </c>
      <c r="U89" s="86">
        <f t="shared" ref="U89" si="57">SUM(U90:U93)</f>
        <v>1614.9</v>
      </c>
      <c r="V89" s="86">
        <f>SUM(V90:V93)</f>
        <v>17357.399999999998</v>
      </c>
      <c r="W89" s="84" t="s">
        <v>11</v>
      </c>
      <c r="X89" s="32"/>
    </row>
    <row r="90" spans="2:25" s="47" customFormat="1" ht="36" customHeight="1" x14ac:dyDescent="0.25">
      <c r="B90" s="100"/>
      <c r="C90" s="101"/>
      <c r="D90" s="100"/>
      <c r="E90" s="103"/>
      <c r="F90" s="82">
        <v>0</v>
      </c>
      <c r="G90" s="82">
        <v>0</v>
      </c>
      <c r="H90" s="82">
        <v>0</v>
      </c>
      <c r="I90" s="82">
        <v>0</v>
      </c>
      <c r="J90" s="82">
        <v>0</v>
      </c>
      <c r="K90" s="82">
        <v>0</v>
      </c>
      <c r="L90" s="82">
        <v>0</v>
      </c>
      <c r="M90" s="82">
        <v>0</v>
      </c>
      <c r="N90" s="82">
        <v>0</v>
      </c>
      <c r="O90" s="82">
        <v>0</v>
      </c>
      <c r="P90" s="86">
        <v>0</v>
      </c>
      <c r="Q90" s="86">
        <v>0</v>
      </c>
      <c r="R90" s="86">
        <v>0</v>
      </c>
      <c r="S90" s="86">
        <v>0</v>
      </c>
      <c r="T90" s="86">
        <v>0</v>
      </c>
      <c r="U90" s="86">
        <v>0</v>
      </c>
      <c r="V90" s="86">
        <f>SUM(F90:P90)</f>
        <v>0</v>
      </c>
      <c r="W90" s="84" t="s">
        <v>12</v>
      </c>
      <c r="X90" s="32"/>
    </row>
    <row r="91" spans="2:25" s="47" customFormat="1" ht="36" customHeight="1" x14ac:dyDescent="0.25">
      <c r="B91" s="100"/>
      <c r="C91" s="101"/>
      <c r="D91" s="100"/>
      <c r="E91" s="103"/>
      <c r="F91" s="82">
        <v>0</v>
      </c>
      <c r="G91" s="82">
        <v>0</v>
      </c>
      <c r="H91" s="82">
        <v>0</v>
      </c>
      <c r="I91" s="82">
        <v>0</v>
      </c>
      <c r="J91" s="82">
        <v>0</v>
      </c>
      <c r="K91" s="82">
        <v>0</v>
      </c>
      <c r="L91" s="82">
        <v>0</v>
      </c>
      <c r="M91" s="82">
        <v>0</v>
      </c>
      <c r="N91" s="82">
        <v>0</v>
      </c>
      <c r="O91" s="82">
        <v>0</v>
      </c>
      <c r="P91" s="86">
        <v>0</v>
      </c>
      <c r="Q91" s="86">
        <v>0</v>
      </c>
      <c r="R91" s="86">
        <v>0</v>
      </c>
      <c r="S91" s="86">
        <v>0</v>
      </c>
      <c r="T91" s="86">
        <v>0</v>
      </c>
      <c r="U91" s="86">
        <v>0</v>
      </c>
      <c r="V91" s="86">
        <f>SUM(F91:P91)</f>
        <v>0</v>
      </c>
      <c r="W91" s="84" t="s">
        <v>13</v>
      </c>
      <c r="X91" s="32"/>
    </row>
    <row r="92" spans="2:25" s="47" customFormat="1" ht="36" customHeight="1" x14ac:dyDescent="0.25">
      <c r="B92" s="100"/>
      <c r="C92" s="101"/>
      <c r="D92" s="100"/>
      <c r="E92" s="103"/>
      <c r="F92" s="82">
        <v>0</v>
      </c>
      <c r="G92" s="82">
        <v>0</v>
      </c>
      <c r="H92" s="82">
        <v>546.70000000000005</v>
      </c>
      <c r="I92" s="82">
        <v>867</v>
      </c>
      <c r="J92" s="82">
        <v>733.6</v>
      </c>
      <c r="K92" s="82">
        <v>869.1</v>
      </c>
      <c r="L92" s="82">
        <v>713.9</v>
      </c>
      <c r="M92" s="82">
        <v>1230.5</v>
      </c>
      <c r="N92" s="82">
        <v>1353.6</v>
      </c>
      <c r="O92" s="82">
        <v>1353.6</v>
      </c>
      <c r="P92" s="86">
        <v>1614.9</v>
      </c>
      <c r="Q92" s="86">
        <v>1614.9</v>
      </c>
      <c r="R92" s="86">
        <v>1614.9</v>
      </c>
      <c r="S92" s="86">
        <v>1614.9</v>
      </c>
      <c r="T92" s="86">
        <v>1614.9</v>
      </c>
      <c r="U92" s="86">
        <v>1614.9</v>
      </c>
      <c r="V92" s="86">
        <f>SUM(H92:U92)</f>
        <v>17357.399999999998</v>
      </c>
      <c r="W92" s="84" t="s">
        <v>14</v>
      </c>
      <c r="X92" s="32"/>
    </row>
    <row r="93" spans="2:25" s="47" customFormat="1" ht="36" customHeight="1" x14ac:dyDescent="0.25">
      <c r="B93" s="100"/>
      <c r="C93" s="101"/>
      <c r="D93" s="100"/>
      <c r="E93" s="104"/>
      <c r="F93" s="82">
        <v>0</v>
      </c>
      <c r="G93" s="82">
        <v>0</v>
      </c>
      <c r="H93" s="82">
        <v>0</v>
      </c>
      <c r="I93" s="82">
        <v>0</v>
      </c>
      <c r="J93" s="82">
        <v>0</v>
      </c>
      <c r="K93" s="82">
        <v>0</v>
      </c>
      <c r="L93" s="82">
        <v>0</v>
      </c>
      <c r="M93" s="82">
        <v>0</v>
      </c>
      <c r="N93" s="82">
        <v>0</v>
      </c>
      <c r="O93" s="82">
        <v>0</v>
      </c>
      <c r="P93" s="86">
        <v>0</v>
      </c>
      <c r="Q93" s="86">
        <v>0</v>
      </c>
      <c r="R93" s="86">
        <v>0</v>
      </c>
      <c r="S93" s="86">
        <v>0</v>
      </c>
      <c r="T93" s="86">
        <v>0</v>
      </c>
      <c r="U93" s="86">
        <v>0</v>
      </c>
      <c r="V93" s="86">
        <f>SUM(F93:P93)</f>
        <v>0</v>
      </c>
      <c r="W93" s="84" t="s">
        <v>15</v>
      </c>
      <c r="X93" s="32"/>
    </row>
    <row r="94" spans="2:25" s="47" customFormat="1" ht="36" customHeight="1" x14ac:dyDescent="0.25">
      <c r="B94" s="100"/>
      <c r="C94" s="101"/>
      <c r="D94" s="100"/>
      <c r="E94" s="102" t="s">
        <v>46</v>
      </c>
      <c r="F94" s="82">
        <f>SUM(F95:F98)</f>
        <v>0</v>
      </c>
      <c r="G94" s="82">
        <f t="shared" ref="G94" si="58">SUM(G95:G98)</f>
        <v>0</v>
      </c>
      <c r="H94" s="82">
        <f t="shared" ref="H94" si="59">SUM(H95:H98)</f>
        <v>1322.7</v>
      </c>
      <c r="I94" s="82">
        <f t="shared" ref="I94" si="60">SUM(I95:I98)</f>
        <v>1152.7</v>
      </c>
      <c r="J94" s="82">
        <f t="shared" ref="J94" si="61">SUM(J95:J98)</f>
        <v>1322.7</v>
      </c>
      <c r="K94" s="82">
        <f t="shared" ref="K94" si="62">SUM(K95:K98)</f>
        <v>1322.7</v>
      </c>
      <c r="L94" s="82">
        <f t="shared" ref="L94" si="63">SUM(L95:L98)</f>
        <v>1135.0999999999999</v>
      </c>
      <c r="M94" s="82">
        <f t="shared" ref="M94" si="64">SUM(M95:M98)</f>
        <v>2751.6</v>
      </c>
      <c r="N94" s="82">
        <f t="shared" ref="N94" si="65">SUM(N95:N98)</f>
        <v>3626.8</v>
      </c>
      <c r="O94" s="82">
        <f t="shared" ref="O94" si="66">SUM(O95:O98)</f>
        <v>3956.8</v>
      </c>
      <c r="P94" s="86">
        <f t="shared" ref="P94:Q94" si="67">SUM(P95:P98)</f>
        <v>4352.5</v>
      </c>
      <c r="Q94" s="86">
        <f t="shared" si="67"/>
        <v>4352.5</v>
      </c>
      <c r="R94" s="86">
        <f t="shared" ref="R94:S94" si="68">SUM(R95:R98)</f>
        <v>4352.5</v>
      </c>
      <c r="S94" s="86">
        <f t="shared" si="68"/>
        <v>4352.5</v>
      </c>
      <c r="T94" s="86">
        <f t="shared" ref="T94:U94" si="69">SUM(T95:T98)</f>
        <v>4352.5</v>
      </c>
      <c r="U94" s="86">
        <f t="shared" si="69"/>
        <v>4352.5</v>
      </c>
      <c r="V94" s="86">
        <f>SUM(V95:V98)</f>
        <v>42706.1</v>
      </c>
      <c r="W94" s="84" t="s">
        <v>11</v>
      </c>
      <c r="X94" s="32"/>
    </row>
    <row r="95" spans="2:25" s="47" customFormat="1" ht="36" customHeight="1" x14ac:dyDescent="0.25">
      <c r="B95" s="100"/>
      <c r="C95" s="101"/>
      <c r="D95" s="100"/>
      <c r="E95" s="103"/>
      <c r="F95" s="82">
        <v>0</v>
      </c>
      <c r="G95" s="82">
        <v>0</v>
      </c>
      <c r="H95" s="82">
        <v>0</v>
      </c>
      <c r="I95" s="82">
        <v>0</v>
      </c>
      <c r="J95" s="82">
        <v>0</v>
      </c>
      <c r="K95" s="82">
        <v>0</v>
      </c>
      <c r="L95" s="82">
        <v>0</v>
      </c>
      <c r="M95" s="82">
        <v>0</v>
      </c>
      <c r="N95" s="82">
        <v>0</v>
      </c>
      <c r="O95" s="82">
        <v>0</v>
      </c>
      <c r="P95" s="86">
        <v>0</v>
      </c>
      <c r="Q95" s="86">
        <v>0</v>
      </c>
      <c r="R95" s="86">
        <v>0</v>
      </c>
      <c r="S95" s="86">
        <v>0</v>
      </c>
      <c r="T95" s="86">
        <v>0</v>
      </c>
      <c r="U95" s="86">
        <v>0</v>
      </c>
      <c r="V95" s="86">
        <f>SUM(F95:P95)</f>
        <v>0</v>
      </c>
      <c r="W95" s="84" t="s">
        <v>12</v>
      </c>
      <c r="X95" s="32"/>
    </row>
    <row r="96" spans="2:25" s="47" customFormat="1" ht="36" customHeight="1" x14ac:dyDescent="0.25">
      <c r="B96" s="100"/>
      <c r="C96" s="101"/>
      <c r="D96" s="100"/>
      <c r="E96" s="103"/>
      <c r="F96" s="82">
        <v>0</v>
      </c>
      <c r="G96" s="82">
        <v>0</v>
      </c>
      <c r="H96" s="82">
        <v>0</v>
      </c>
      <c r="I96" s="82">
        <v>0</v>
      </c>
      <c r="J96" s="82">
        <v>0</v>
      </c>
      <c r="K96" s="82">
        <v>0</v>
      </c>
      <c r="L96" s="82">
        <v>0</v>
      </c>
      <c r="M96" s="82">
        <v>0</v>
      </c>
      <c r="N96" s="82">
        <v>0</v>
      </c>
      <c r="O96" s="82">
        <v>0</v>
      </c>
      <c r="P96" s="86">
        <v>0</v>
      </c>
      <c r="Q96" s="86">
        <v>0</v>
      </c>
      <c r="R96" s="86">
        <v>0</v>
      </c>
      <c r="S96" s="86">
        <v>0</v>
      </c>
      <c r="T96" s="86">
        <v>0</v>
      </c>
      <c r="U96" s="86">
        <v>0</v>
      </c>
      <c r="V96" s="86">
        <f>SUM(F96:P96)</f>
        <v>0</v>
      </c>
      <c r="W96" s="84" t="s">
        <v>13</v>
      </c>
      <c r="X96" s="32"/>
    </row>
    <row r="97" spans="2:24" s="47" customFormat="1" ht="36" customHeight="1" x14ac:dyDescent="0.25">
      <c r="B97" s="100"/>
      <c r="C97" s="101"/>
      <c r="D97" s="100"/>
      <c r="E97" s="103"/>
      <c r="F97" s="82">
        <v>0</v>
      </c>
      <c r="G97" s="82">
        <v>0</v>
      </c>
      <c r="H97" s="82">
        <v>1322.7</v>
      </c>
      <c r="I97" s="82">
        <v>1152.7</v>
      </c>
      <c r="J97" s="82">
        <v>1322.7</v>
      </c>
      <c r="K97" s="82">
        <v>1322.7</v>
      </c>
      <c r="L97" s="82">
        <v>1135.0999999999999</v>
      </c>
      <c r="M97" s="82">
        <v>2751.6</v>
      </c>
      <c r="N97" s="82">
        <v>3626.8</v>
      </c>
      <c r="O97" s="82">
        <v>3956.8</v>
      </c>
      <c r="P97" s="86">
        <v>4352.5</v>
      </c>
      <c r="Q97" s="86">
        <v>4352.5</v>
      </c>
      <c r="R97" s="86">
        <v>4352.5</v>
      </c>
      <c r="S97" s="86">
        <v>4352.5</v>
      </c>
      <c r="T97" s="86">
        <v>4352.5</v>
      </c>
      <c r="U97" s="86">
        <v>4352.5</v>
      </c>
      <c r="V97" s="86">
        <f t="shared" ref="V97:V113" si="70">SUM(F97:U97)</f>
        <v>42706.1</v>
      </c>
      <c r="W97" s="84" t="s">
        <v>14</v>
      </c>
      <c r="X97" s="32"/>
    </row>
    <row r="98" spans="2:24" s="47" customFormat="1" ht="36" customHeight="1" x14ac:dyDescent="0.25">
      <c r="B98" s="100"/>
      <c r="C98" s="101"/>
      <c r="D98" s="100"/>
      <c r="E98" s="104"/>
      <c r="F98" s="82">
        <v>0</v>
      </c>
      <c r="G98" s="82">
        <v>0</v>
      </c>
      <c r="H98" s="82">
        <v>0</v>
      </c>
      <c r="I98" s="82">
        <v>0</v>
      </c>
      <c r="J98" s="82">
        <v>0</v>
      </c>
      <c r="K98" s="82">
        <v>0</v>
      </c>
      <c r="L98" s="82">
        <v>0</v>
      </c>
      <c r="M98" s="82">
        <v>0</v>
      </c>
      <c r="N98" s="82">
        <v>0</v>
      </c>
      <c r="O98" s="82">
        <v>0</v>
      </c>
      <c r="P98" s="86">
        <v>0</v>
      </c>
      <c r="Q98" s="86">
        <v>0</v>
      </c>
      <c r="R98" s="86">
        <v>0</v>
      </c>
      <c r="S98" s="86">
        <v>0</v>
      </c>
      <c r="T98" s="86">
        <v>0</v>
      </c>
      <c r="U98" s="86">
        <v>0</v>
      </c>
      <c r="V98" s="86">
        <f t="shared" si="70"/>
        <v>0</v>
      </c>
      <c r="W98" s="84" t="s">
        <v>15</v>
      </c>
      <c r="X98" s="32"/>
    </row>
    <row r="99" spans="2:24" s="47" customFormat="1" ht="36" customHeight="1" x14ac:dyDescent="0.25">
      <c r="B99" s="100"/>
      <c r="C99" s="101"/>
      <c r="D99" s="100"/>
      <c r="E99" s="102" t="s">
        <v>47</v>
      </c>
      <c r="F99" s="82">
        <f>SUM(F100:F103)</f>
        <v>0</v>
      </c>
      <c r="G99" s="82">
        <f t="shared" ref="G99" si="71">SUM(G100:G103)</f>
        <v>0</v>
      </c>
      <c r="H99" s="82">
        <f t="shared" ref="H99" si="72">SUM(H100:H103)</f>
        <v>631.70000000000005</v>
      </c>
      <c r="I99" s="82">
        <f t="shared" ref="I99" si="73">SUM(I100:I103)</f>
        <v>631.70000000000005</v>
      </c>
      <c r="J99" s="82">
        <f t="shared" ref="J99" si="74">SUM(J100:J103)</f>
        <v>590.1</v>
      </c>
      <c r="K99" s="82">
        <f t="shared" ref="K99" si="75">SUM(K100:K103)</f>
        <v>631.70000000000005</v>
      </c>
      <c r="L99" s="82">
        <f t="shared" ref="L99" si="76">SUM(L100:L103)</f>
        <v>631.70000000000005</v>
      </c>
      <c r="M99" s="82">
        <f t="shared" ref="M99" si="77">SUM(M100:M103)</f>
        <v>1287.0999999999999</v>
      </c>
      <c r="N99" s="82">
        <f t="shared" ref="N99" si="78">SUM(N100:N103)</f>
        <v>1286.7</v>
      </c>
      <c r="O99" s="82">
        <f t="shared" ref="O99" si="79">SUM(O100:O103)</f>
        <v>1286.3</v>
      </c>
      <c r="P99" s="86">
        <f t="shared" ref="P99:Q99" si="80">SUM(P100:P103)</f>
        <v>1701</v>
      </c>
      <c r="Q99" s="86">
        <f t="shared" si="80"/>
        <v>1701</v>
      </c>
      <c r="R99" s="86">
        <f t="shared" ref="R99:S99" si="81">SUM(R100:R103)</f>
        <v>1701</v>
      </c>
      <c r="S99" s="86">
        <f t="shared" si="81"/>
        <v>1701</v>
      </c>
      <c r="T99" s="86">
        <f t="shared" ref="T99:U99" si="82">SUM(T100:T103)</f>
        <v>1701</v>
      </c>
      <c r="U99" s="86">
        <f t="shared" si="82"/>
        <v>1701</v>
      </c>
      <c r="V99" s="86">
        <f t="shared" si="70"/>
        <v>17183</v>
      </c>
      <c r="W99" s="84" t="s">
        <v>11</v>
      </c>
      <c r="X99" s="32"/>
    </row>
    <row r="100" spans="2:24" s="47" customFormat="1" ht="36" customHeight="1" x14ac:dyDescent="0.25">
      <c r="B100" s="100"/>
      <c r="C100" s="101"/>
      <c r="D100" s="100"/>
      <c r="E100" s="103"/>
      <c r="F100" s="82">
        <v>0</v>
      </c>
      <c r="G100" s="82">
        <v>0</v>
      </c>
      <c r="H100" s="82">
        <v>0</v>
      </c>
      <c r="I100" s="82">
        <v>0</v>
      </c>
      <c r="J100" s="82">
        <v>0</v>
      </c>
      <c r="K100" s="82">
        <v>0</v>
      </c>
      <c r="L100" s="82">
        <v>0</v>
      </c>
      <c r="M100" s="82">
        <v>0</v>
      </c>
      <c r="N100" s="82">
        <v>0</v>
      </c>
      <c r="O100" s="82">
        <v>0</v>
      </c>
      <c r="P100" s="86">
        <v>0</v>
      </c>
      <c r="Q100" s="86">
        <v>0</v>
      </c>
      <c r="R100" s="86">
        <v>0</v>
      </c>
      <c r="S100" s="86">
        <v>0</v>
      </c>
      <c r="T100" s="86">
        <v>0</v>
      </c>
      <c r="U100" s="86">
        <v>0</v>
      </c>
      <c r="V100" s="86">
        <f t="shared" si="70"/>
        <v>0</v>
      </c>
      <c r="W100" s="84" t="s">
        <v>12</v>
      </c>
      <c r="X100" s="32"/>
    </row>
    <row r="101" spans="2:24" s="47" customFormat="1" ht="36" customHeight="1" x14ac:dyDescent="0.25">
      <c r="B101" s="100"/>
      <c r="C101" s="101"/>
      <c r="D101" s="100"/>
      <c r="E101" s="103"/>
      <c r="F101" s="82">
        <v>0</v>
      </c>
      <c r="G101" s="82">
        <v>0</v>
      </c>
      <c r="H101" s="82">
        <v>0</v>
      </c>
      <c r="I101" s="82">
        <v>0</v>
      </c>
      <c r="J101" s="82">
        <v>0</v>
      </c>
      <c r="K101" s="82">
        <v>0</v>
      </c>
      <c r="L101" s="82">
        <v>0</v>
      </c>
      <c r="M101" s="82">
        <v>0</v>
      </c>
      <c r="N101" s="82">
        <v>0</v>
      </c>
      <c r="O101" s="82">
        <v>0</v>
      </c>
      <c r="P101" s="86">
        <v>0</v>
      </c>
      <c r="Q101" s="86">
        <v>0</v>
      </c>
      <c r="R101" s="86">
        <v>0</v>
      </c>
      <c r="S101" s="86">
        <v>0</v>
      </c>
      <c r="T101" s="86">
        <v>0</v>
      </c>
      <c r="U101" s="86">
        <v>0</v>
      </c>
      <c r="V101" s="86">
        <f t="shared" si="70"/>
        <v>0</v>
      </c>
      <c r="W101" s="84" t="s">
        <v>13</v>
      </c>
      <c r="X101" s="32"/>
    </row>
    <row r="102" spans="2:24" s="47" customFormat="1" ht="36" customHeight="1" x14ac:dyDescent="0.25">
      <c r="B102" s="100"/>
      <c r="C102" s="101"/>
      <c r="D102" s="100"/>
      <c r="E102" s="103"/>
      <c r="F102" s="82">
        <v>0</v>
      </c>
      <c r="G102" s="82">
        <v>0</v>
      </c>
      <c r="H102" s="82">
        <v>631.70000000000005</v>
      </c>
      <c r="I102" s="82">
        <v>631.70000000000005</v>
      </c>
      <c r="J102" s="82">
        <v>590.1</v>
      </c>
      <c r="K102" s="82">
        <v>631.70000000000005</v>
      </c>
      <c r="L102" s="82">
        <v>631.70000000000005</v>
      </c>
      <c r="M102" s="82">
        <v>1287.0999999999999</v>
      </c>
      <c r="N102" s="82">
        <v>1286.7</v>
      </c>
      <c r="O102" s="82">
        <v>1286.3</v>
      </c>
      <c r="P102" s="86">
        <v>1701</v>
      </c>
      <c r="Q102" s="86">
        <v>1701</v>
      </c>
      <c r="R102" s="86">
        <v>1701</v>
      </c>
      <c r="S102" s="86">
        <v>1701</v>
      </c>
      <c r="T102" s="86">
        <v>1701</v>
      </c>
      <c r="U102" s="86">
        <v>1701</v>
      </c>
      <c r="V102" s="86">
        <f t="shared" si="70"/>
        <v>17183</v>
      </c>
      <c r="W102" s="84" t="s">
        <v>14</v>
      </c>
      <c r="X102" s="32"/>
    </row>
    <row r="103" spans="2:24" s="47" customFormat="1" ht="36" customHeight="1" x14ac:dyDescent="0.25">
      <c r="B103" s="100"/>
      <c r="C103" s="101"/>
      <c r="D103" s="100"/>
      <c r="E103" s="104"/>
      <c r="F103" s="82">
        <v>0</v>
      </c>
      <c r="G103" s="82">
        <v>0</v>
      </c>
      <c r="H103" s="82">
        <v>0</v>
      </c>
      <c r="I103" s="82">
        <v>0</v>
      </c>
      <c r="J103" s="82">
        <v>0</v>
      </c>
      <c r="K103" s="82">
        <v>0</v>
      </c>
      <c r="L103" s="82">
        <v>0</v>
      </c>
      <c r="M103" s="82">
        <v>0</v>
      </c>
      <c r="N103" s="82">
        <v>0</v>
      </c>
      <c r="O103" s="82">
        <v>0</v>
      </c>
      <c r="P103" s="86">
        <v>0</v>
      </c>
      <c r="Q103" s="86">
        <v>0</v>
      </c>
      <c r="R103" s="86">
        <v>0</v>
      </c>
      <c r="S103" s="86">
        <v>0</v>
      </c>
      <c r="T103" s="86">
        <v>0</v>
      </c>
      <c r="U103" s="86">
        <v>0</v>
      </c>
      <c r="V103" s="86">
        <f t="shared" si="70"/>
        <v>0</v>
      </c>
      <c r="W103" s="84" t="s">
        <v>15</v>
      </c>
      <c r="X103" s="32"/>
    </row>
    <row r="104" spans="2:24" s="47" customFormat="1" ht="36" customHeight="1" x14ac:dyDescent="0.25">
      <c r="B104" s="100"/>
      <c r="C104" s="101"/>
      <c r="D104" s="100"/>
      <c r="E104" s="102" t="s">
        <v>48</v>
      </c>
      <c r="F104" s="82">
        <f>SUM(F105:F108)</f>
        <v>0</v>
      </c>
      <c r="G104" s="82">
        <f t="shared" ref="G104" si="83">SUM(G105:G108)</f>
        <v>0</v>
      </c>
      <c r="H104" s="82">
        <f t="shared" ref="H104" si="84">SUM(H105:H108)</f>
        <v>345.6</v>
      </c>
      <c r="I104" s="82">
        <f t="shared" ref="I104" si="85">SUM(I105:I108)</f>
        <v>299.89999999999998</v>
      </c>
      <c r="J104" s="82">
        <f t="shared" ref="J104" si="86">SUM(J105:J108)</f>
        <v>259.10000000000002</v>
      </c>
      <c r="K104" s="82">
        <f t="shared" ref="K104" si="87">SUM(K105:K108)</f>
        <v>341.4</v>
      </c>
      <c r="L104" s="82">
        <f t="shared" ref="L104" si="88">SUM(L105:L108)</f>
        <v>345.6</v>
      </c>
      <c r="M104" s="82">
        <f t="shared" ref="M104:U104" si="89">SUM(M105:M108)</f>
        <v>866.2</v>
      </c>
      <c r="N104" s="82">
        <f t="shared" si="89"/>
        <v>378.8</v>
      </c>
      <c r="O104" s="82">
        <f>SUM(O105:O108)</f>
        <v>779.4</v>
      </c>
      <c r="P104" s="86">
        <f t="shared" si="89"/>
        <v>1100</v>
      </c>
      <c r="Q104" s="86">
        <f t="shared" si="89"/>
        <v>1100</v>
      </c>
      <c r="R104" s="86">
        <f t="shared" si="89"/>
        <v>1100</v>
      </c>
      <c r="S104" s="86">
        <f t="shared" si="89"/>
        <v>1100</v>
      </c>
      <c r="T104" s="86">
        <f t="shared" si="89"/>
        <v>1100</v>
      </c>
      <c r="U104" s="86">
        <f t="shared" si="89"/>
        <v>1100</v>
      </c>
      <c r="V104" s="86">
        <f t="shared" si="70"/>
        <v>10216</v>
      </c>
      <c r="W104" s="84" t="s">
        <v>11</v>
      </c>
      <c r="X104" s="32"/>
    </row>
    <row r="105" spans="2:24" s="47" customFormat="1" ht="36" customHeight="1" x14ac:dyDescent="0.25">
      <c r="B105" s="100"/>
      <c r="C105" s="101"/>
      <c r="D105" s="100"/>
      <c r="E105" s="103"/>
      <c r="F105" s="82">
        <v>0</v>
      </c>
      <c r="G105" s="82">
        <v>0</v>
      </c>
      <c r="H105" s="82">
        <v>0</v>
      </c>
      <c r="I105" s="82">
        <v>0</v>
      </c>
      <c r="J105" s="82">
        <v>0</v>
      </c>
      <c r="K105" s="82">
        <v>0</v>
      </c>
      <c r="L105" s="82">
        <v>0</v>
      </c>
      <c r="M105" s="82">
        <v>0</v>
      </c>
      <c r="N105" s="82">
        <v>0</v>
      </c>
      <c r="O105" s="82">
        <v>0</v>
      </c>
      <c r="P105" s="86">
        <v>0</v>
      </c>
      <c r="Q105" s="86">
        <v>0</v>
      </c>
      <c r="R105" s="86">
        <v>0</v>
      </c>
      <c r="S105" s="86">
        <v>0</v>
      </c>
      <c r="T105" s="86">
        <v>0</v>
      </c>
      <c r="U105" s="86">
        <v>0</v>
      </c>
      <c r="V105" s="86">
        <f t="shared" si="70"/>
        <v>0</v>
      </c>
      <c r="W105" s="84" t="s">
        <v>12</v>
      </c>
      <c r="X105" s="32"/>
    </row>
    <row r="106" spans="2:24" s="47" customFormat="1" ht="36" customHeight="1" x14ac:dyDescent="0.25">
      <c r="B106" s="100"/>
      <c r="C106" s="101"/>
      <c r="D106" s="100"/>
      <c r="E106" s="103"/>
      <c r="F106" s="82">
        <v>0</v>
      </c>
      <c r="G106" s="82">
        <v>0</v>
      </c>
      <c r="H106" s="82">
        <v>0</v>
      </c>
      <c r="I106" s="82">
        <v>0</v>
      </c>
      <c r="J106" s="82">
        <v>0</v>
      </c>
      <c r="K106" s="82">
        <v>0</v>
      </c>
      <c r="L106" s="82">
        <v>0</v>
      </c>
      <c r="M106" s="82">
        <v>0</v>
      </c>
      <c r="N106" s="82">
        <v>0</v>
      </c>
      <c r="O106" s="82">
        <v>0</v>
      </c>
      <c r="P106" s="86">
        <v>0</v>
      </c>
      <c r="Q106" s="86">
        <v>0</v>
      </c>
      <c r="R106" s="86">
        <v>0</v>
      </c>
      <c r="S106" s="86">
        <v>0</v>
      </c>
      <c r="T106" s="86">
        <v>0</v>
      </c>
      <c r="U106" s="86">
        <v>0</v>
      </c>
      <c r="V106" s="86">
        <f t="shared" si="70"/>
        <v>0</v>
      </c>
      <c r="W106" s="84" t="s">
        <v>13</v>
      </c>
      <c r="X106" s="32"/>
    </row>
    <row r="107" spans="2:24" s="47" customFormat="1" ht="36" customHeight="1" x14ac:dyDescent="0.25">
      <c r="B107" s="100"/>
      <c r="C107" s="101"/>
      <c r="D107" s="100"/>
      <c r="E107" s="103"/>
      <c r="F107" s="82">
        <v>0</v>
      </c>
      <c r="G107" s="82">
        <v>0</v>
      </c>
      <c r="H107" s="82">
        <v>345.6</v>
      </c>
      <c r="I107" s="82">
        <v>299.89999999999998</v>
      </c>
      <c r="J107" s="82">
        <v>259.10000000000002</v>
      </c>
      <c r="K107" s="82">
        <v>341.4</v>
      </c>
      <c r="L107" s="82">
        <v>345.6</v>
      </c>
      <c r="M107" s="82">
        <v>866.2</v>
      </c>
      <c r="N107" s="82">
        <v>378.8</v>
      </c>
      <c r="O107" s="82">
        <v>779.4</v>
      </c>
      <c r="P107" s="86">
        <v>1100</v>
      </c>
      <c r="Q107" s="86">
        <v>1100</v>
      </c>
      <c r="R107" s="86">
        <v>1100</v>
      </c>
      <c r="S107" s="86">
        <v>1100</v>
      </c>
      <c r="T107" s="86">
        <v>1100</v>
      </c>
      <c r="U107" s="86">
        <v>1100</v>
      </c>
      <c r="V107" s="86">
        <f t="shared" si="70"/>
        <v>10216</v>
      </c>
      <c r="W107" s="84" t="s">
        <v>14</v>
      </c>
      <c r="X107" s="32"/>
    </row>
    <row r="108" spans="2:24" s="47" customFormat="1" ht="36" customHeight="1" x14ac:dyDescent="0.25">
      <c r="B108" s="100"/>
      <c r="C108" s="101"/>
      <c r="D108" s="100"/>
      <c r="E108" s="104"/>
      <c r="F108" s="82">
        <v>0</v>
      </c>
      <c r="G108" s="82">
        <v>0</v>
      </c>
      <c r="H108" s="82">
        <v>0</v>
      </c>
      <c r="I108" s="82">
        <v>0</v>
      </c>
      <c r="J108" s="82">
        <v>0</v>
      </c>
      <c r="K108" s="82">
        <v>0</v>
      </c>
      <c r="L108" s="82">
        <v>0</v>
      </c>
      <c r="M108" s="82">
        <v>0</v>
      </c>
      <c r="N108" s="82">
        <v>0</v>
      </c>
      <c r="O108" s="82">
        <v>0</v>
      </c>
      <c r="P108" s="86">
        <v>0</v>
      </c>
      <c r="Q108" s="86">
        <v>0</v>
      </c>
      <c r="R108" s="86">
        <v>0</v>
      </c>
      <c r="S108" s="86">
        <v>0</v>
      </c>
      <c r="T108" s="86">
        <v>0</v>
      </c>
      <c r="U108" s="86">
        <v>0</v>
      </c>
      <c r="V108" s="86">
        <f t="shared" si="70"/>
        <v>0</v>
      </c>
      <c r="W108" s="84" t="s">
        <v>15</v>
      </c>
      <c r="X108" s="32"/>
    </row>
    <row r="109" spans="2:24" s="47" customFormat="1" ht="36" customHeight="1" x14ac:dyDescent="0.25">
      <c r="B109" s="100"/>
      <c r="C109" s="101"/>
      <c r="D109" s="100"/>
      <c r="E109" s="100" t="s">
        <v>49</v>
      </c>
      <c r="F109" s="82">
        <f>SUM(F110:F113)</f>
        <v>0</v>
      </c>
      <c r="G109" s="82">
        <f t="shared" ref="G109" si="90">SUM(G110:G113)</f>
        <v>0</v>
      </c>
      <c r="H109" s="82">
        <f t="shared" ref="H109" si="91">SUM(H110:H113)</f>
        <v>412</v>
      </c>
      <c r="I109" s="82">
        <f t="shared" ref="I109" si="92">SUM(I110:I113)</f>
        <v>412</v>
      </c>
      <c r="J109" s="82">
        <f t="shared" ref="J109" si="93">SUM(J110:J113)</f>
        <v>693.1</v>
      </c>
      <c r="K109" s="82">
        <f t="shared" ref="K109" si="94">SUM(K110:K113)</f>
        <v>1286</v>
      </c>
      <c r="L109" s="82">
        <f t="shared" ref="L109" si="95">SUM(L110:L113)</f>
        <v>996.7</v>
      </c>
      <c r="M109" s="82">
        <f t="shared" ref="M109" si="96">SUM(M110:M113)</f>
        <v>1512.8</v>
      </c>
      <c r="N109" s="82">
        <f t="shared" ref="N109" si="97">SUM(N110:N113)</f>
        <v>1936.3</v>
      </c>
      <c r="O109" s="82">
        <f t="shared" ref="O109" si="98">SUM(O110:O113)</f>
        <v>3086.3</v>
      </c>
      <c r="P109" s="86">
        <f t="shared" ref="P109:Q109" si="99">SUM(P110:P113)</f>
        <v>3394.9</v>
      </c>
      <c r="Q109" s="86">
        <f t="shared" si="99"/>
        <v>3394.9</v>
      </c>
      <c r="R109" s="86">
        <f t="shared" ref="R109:S109" si="100">SUM(R110:R113)</f>
        <v>3394.9</v>
      </c>
      <c r="S109" s="86">
        <f t="shared" si="100"/>
        <v>3394.9</v>
      </c>
      <c r="T109" s="86">
        <f t="shared" ref="T109:U109" si="101">SUM(T110:T113)</f>
        <v>3394.9</v>
      </c>
      <c r="U109" s="86">
        <f t="shared" si="101"/>
        <v>3394.9</v>
      </c>
      <c r="V109" s="86">
        <f t="shared" si="70"/>
        <v>30704.600000000006</v>
      </c>
      <c r="W109" s="84" t="s">
        <v>11</v>
      </c>
      <c r="X109" s="32"/>
    </row>
    <row r="110" spans="2:24" s="47" customFormat="1" ht="36" customHeight="1" x14ac:dyDescent="0.25">
      <c r="B110" s="100"/>
      <c r="C110" s="101"/>
      <c r="D110" s="100"/>
      <c r="E110" s="100"/>
      <c r="F110" s="82">
        <v>0</v>
      </c>
      <c r="G110" s="82">
        <v>0</v>
      </c>
      <c r="H110" s="82">
        <v>0</v>
      </c>
      <c r="I110" s="82">
        <v>0</v>
      </c>
      <c r="J110" s="82">
        <v>0</v>
      </c>
      <c r="K110" s="82">
        <v>0</v>
      </c>
      <c r="L110" s="82">
        <v>0</v>
      </c>
      <c r="M110" s="82">
        <v>0</v>
      </c>
      <c r="N110" s="82">
        <v>0</v>
      </c>
      <c r="O110" s="82">
        <v>0</v>
      </c>
      <c r="P110" s="86">
        <v>0</v>
      </c>
      <c r="Q110" s="86">
        <v>0</v>
      </c>
      <c r="R110" s="86">
        <v>0</v>
      </c>
      <c r="S110" s="86">
        <v>0</v>
      </c>
      <c r="T110" s="86">
        <v>0</v>
      </c>
      <c r="U110" s="86">
        <v>0</v>
      </c>
      <c r="V110" s="86">
        <f t="shared" si="70"/>
        <v>0</v>
      </c>
      <c r="W110" s="84" t="s">
        <v>12</v>
      </c>
      <c r="X110" s="32"/>
    </row>
    <row r="111" spans="2:24" s="47" customFormat="1" ht="36" customHeight="1" x14ac:dyDescent="0.25">
      <c r="B111" s="100"/>
      <c r="C111" s="101"/>
      <c r="D111" s="100"/>
      <c r="E111" s="100"/>
      <c r="F111" s="82">
        <v>0</v>
      </c>
      <c r="G111" s="82">
        <v>0</v>
      </c>
      <c r="H111" s="82">
        <v>0</v>
      </c>
      <c r="I111" s="82">
        <v>0</v>
      </c>
      <c r="J111" s="82">
        <v>0</v>
      </c>
      <c r="K111" s="82">
        <v>0</v>
      </c>
      <c r="L111" s="82">
        <v>0</v>
      </c>
      <c r="M111" s="82">
        <v>0</v>
      </c>
      <c r="N111" s="82">
        <v>0</v>
      </c>
      <c r="O111" s="82">
        <v>0</v>
      </c>
      <c r="P111" s="86">
        <v>0</v>
      </c>
      <c r="Q111" s="86">
        <v>0</v>
      </c>
      <c r="R111" s="86">
        <v>0</v>
      </c>
      <c r="S111" s="86">
        <v>0</v>
      </c>
      <c r="T111" s="86">
        <v>0</v>
      </c>
      <c r="U111" s="86">
        <v>0</v>
      </c>
      <c r="V111" s="86">
        <f t="shared" si="70"/>
        <v>0</v>
      </c>
      <c r="W111" s="84" t="s">
        <v>13</v>
      </c>
      <c r="X111" s="32"/>
    </row>
    <row r="112" spans="2:24" s="47" customFormat="1" ht="36" customHeight="1" x14ac:dyDescent="0.25">
      <c r="B112" s="100"/>
      <c r="C112" s="101"/>
      <c r="D112" s="100"/>
      <c r="E112" s="100"/>
      <c r="F112" s="82">
        <v>0</v>
      </c>
      <c r="G112" s="82">
        <v>0</v>
      </c>
      <c r="H112" s="82">
        <v>412</v>
      </c>
      <c r="I112" s="82">
        <v>412</v>
      </c>
      <c r="J112" s="82">
        <v>693.1</v>
      </c>
      <c r="K112" s="82">
        <v>1286</v>
      </c>
      <c r="L112" s="82">
        <v>996.7</v>
      </c>
      <c r="M112" s="82">
        <v>1512.8</v>
      </c>
      <c r="N112" s="82">
        <v>1936.3</v>
      </c>
      <c r="O112" s="82">
        <v>3086.3</v>
      </c>
      <c r="P112" s="86">
        <v>3394.9</v>
      </c>
      <c r="Q112" s="86">
        <v>3394.9</v>
      </c>
      <c r="R112" s="86">
        <v>3394.9</v>
      </c>
      <c r="S112" s="86">
        <v>3394.9</v>
      </c>
      <c r="T112" s="86">
        <v>3394.9</v>
      </c>
      <c r="U112" s="86">
        <v>3394.9</v>
      </c>
      <c r="V112" s="86">
        <f t="shared" si="70"/>
        <v>30704.600000000006</v>
      </c>
      <c r="W112" s="84" t="s">
        <v>14</v>
      </c>
      <c r="X112" s="32" t="s">
        <v>215</v>
      </c>
    </row>
    <row r="113" spans="2:24" s="47" customFormat="1" ht="36" customHeight="1" x14ac:dyDescent="0.25">
      <c r="B113" s="100"/>
      <c r="C113" s="101"/>
      <c r="D113" s="100"/>
      <c r="E113" s="100"/>
      <c r="F113" s="82">
        <v>0</v>
      </c>
      <c r="G113" s="82">
        <v>0</v>
      </c>
      <c r="H113" s="82">
        <v>0</v>
      </c>
      <c r="I113" s="82">
        <v>0</v>
      </c>
      <c r="J113" s="82">
        <v>0</v>
      </c>
      <c r="K113" s="82">
        <v>0</v>
      </c>
      <c r="L113" s="82">
        <v>0</v>
      </c>
      <c r="M113" s="82">
        <v>0</v>
      </c>
      <c r="N113" s="82">
        <v>0</v>
      </c>
      <c r="O113" s="82">
        <v>0</v>
      </c>
      <c r="P113" s="86">
        <v>0</v>
      </c>
      <c r="Q113" s="86">
        <v>0</v>
      </c>
      <c r="R113" s="86">
        <v>0</v>
      </c>
      <c r="S113" s="86">
        <v>0</v>
      </c>
      <c r="T113" s="86">
        <v>0</v>
      </c>
      <c r="U113" s="86">
        <v>0</v>
      </c>
      <c r="V113" s="86">
        <f t="shared" si="70"/>
        <v>0</v>
      </c>
      <c r="W113" s="84" t="s">
        <v>15</v>
      </c>
      <c r="X113" s="32"/>
    </row>
    <row r="114" spans="2:24" s="47" customFormat="1" ht="36" customHeight="1" x14ac:dyDescent="0.25">
      <c r="B114" s="102" t="s">
        <v>267</v>
      </c>
      <c r="C114" s="105" t="s">
        <v>20</v>
      </c>
      <c r="D114" s="102" t="s">
        <v>199</v>
      </c>
      <c r="E114" s="100" t="s">
        <v>218</v>
      </c>
      <c r="F114" s="82">
        <f>F115+F116+F117+F118</f>
        <v>23462.5</v>
      </c>
      <c r="G114" s="82">
        <f t="shared" ref="G114:U114" si="102">G115+G116+G117+G118</f>
        <v>31480</v>
      </c>
      <c r="H114" s="82">
        <f t="shared" si="102"/>
        <v>31381.8</v>
      </c>
      <c r="I114" s="82">
        <f t="shared" si="102"/>
        <v>32605.9</v>
      </c>
      <c r="J114" s="82">
        <f t="shared" si="102"/>
        <v>35935.1</v>
      </c>
      <c r="K114" s="82">
        <f t="shared" si="102"/>
        <v>73043.599999999991</v>
      </c>
      <c r="L114" s="82">
        <f t="shared" si="102"/>
        <v>47580.7</v>
      </c>
      <c r="M114" s="82">
        <f t="shared" si="102"/>
        <v>47819.1</v>
      </c>
      <c r="N114" s="82">
        <f t="shared" si="102"/>
        <v>57260</v>
      </c>
      <c r="O114" s="82">
        <f t="shared" si="102"/>
        <v>52101.9</v>
      </c>
      <c r="P114" s="86">
        <f t="shared" si="102"/>
        <v>61712.2</v>
      </c>
      <c r="Q114" s="86">
        <f t="shared" si="102"/>
        <v>67883.399999999994</v>
      </c>
      <c r="R114" s="86">
        <f t="shared" si="102"/>
        <v>74671.8</v>
      </c>
      <c r="S114" s="86">
        <f t="shared" si="102"/>
        <v>77658.7</v>
      </c>
      <c r="T114" s="86">
        <f t="shared" si="102"/>
        <v>80765</v>
      </c>
      <c r="U114" s="86">
        <f t="shared" si="102"/>
        <v>83995.6</v>
      </c>
      <c r="V114" s="86">
        <f>V115+V116+V117+V118</f>
        <v>879357.29999999993</v>
      </c>
      <c r="W114" s="84" t="s">
        <v>11</v>
      </c>
      <c r="X114" s="32"/>
    </row>
    <row r="115" spans="2:24" s="47" customFormat="1" ht="36" customHeight="1" x14ac:dyDescent="0.25">
      <c r="B115" s="103"/>
      <c r="C115" s="106"/>
      <c r="D115" s="103"/>
      <c r="E115" s="100"/>
      <c r="F115" s="82">
        <f>F120+F125</f>
        <v>0</v>
      </c>
      <c r="G115" s="82">
        <f t="shared" ref="G115:U115" si="103">G120+G125</f>
        <v>0</v>
      </c>
      <c r="H115" s="82">
        <f t="shared" si="103"/>
        <v>0</v>
      </c>
      <c r="I115" s="82">
        <f t="shared" si="103"/>
        <v>0</v>
      </c>
      <c r="J115" s="82">
        <f t="shared" si="103"/>
        <v>0</v>
      </c>
      <c r="K115" s="82">
        <f t="shared" si="103"/>
        <v>0</v>
      </c>
      <c r="L115" s="82">
        <f t="shared" si="103"/>
        <v>0</v>
      </c>
      <c r="M115" s="82">
        <f t="shared" si="103"/>
        <v>0</v>
      </c>
      <c r="N115" s="82">
        <f t="shared" si="103"/>
        <v>0</v>
      </c>
      <c r="O115" s="82">
        <f t="shared" si="103"/>
        <v>0</v>
      </c>
      <c r="P115" s="86">
        <f t="shared" si="103"/>
        <v>0</v>
      </c>
      <c r="Q115" s="86">
        <f t="shared" si="103"/>
        <v>0</v>
      </c>
      <c r="R115" s="86">
        <f t="shared" si="103"/>
        <v>0</v>
      </c>
      <c r="S115" s="86">
        <f t="shared" si="103"/>
        <v>0</v>
      </c>
      <c r="T115" s="86">
        <f t="shared" si="103"/>
        <v>0</v>
      </c>
      <c r="U115" s="86">
        <f t="shared" si="103"/>
        <v>0</v>
      </c>
      <c r="V115" s="86">
        <f t="shared" ref="V115:V116" si="104">SUM(F115:U115)</f>
        <v>0</v>
      </c>
      <c r="W115" s="84" t="s">
        <v>12</v>
      </c>
      <c r="X115" s="32"/>
    </row>
    <row r="116" spans="2:24" s="47" customFormat="1" ht="36" customHeight="1" x14ac:dyDescent="0.25">
      <c r="B116" s="103"/>
      <c r="C116" s="106"/>
      <c r="D116" s="103"/>
      <c r="E116" s="100"/>
      <c r="F116" s="82">
        <f>F121+F126</f>
        <v>0</v>
      </c>
      <c r="G116" s="82">
        <f t="shared" ref="G116:U116" si="105">G121+G126</f>
        <v>0</v>
      </c>
      <c r="H116" s="82">
        <f t="shared" si="105"/>
        <v>0</v>
      </c>
      <c r="I116" s="82">
        <f t="shared" si="105"/>
        <v>0</v>
      </c>
      <c r="J116" s="82">
        <f t="shared" si="105"/>
        <v>0</v>
      </c>
      <c r="K116" s="82">
        <f t="shared" si="105"/>
        <v>64473.2</v>
      </c>
      <c r="L116" s="82">
        <f t="shared" si="105"/>
        <v>0</v>
      </c>
      <c r="M116" s="82">
        <f t="shared" si="105"/>
        <v>0</v>
      </c>
      <c r="N116" s="82">
        <f t="shared" si="105"/>
        <v>0</v>
      </c>
      <c r="O116" s="82">
        <f t="shared" si="105"/>
        <v>0</v>
      </c>
      <c r="P116" s="86">
        <f t="shared" si="105"/>
        <v>0</v>
      </c>
      <c r="Q116" s="86">
        <f t="shared" si="105"/>
        <v>0</v>
      </c>
      <c r="R116" s="86">
        <f t="shared" si="105"/>
        <v>0</v>
      </c>
      <c r="S116" s="86">
        <f t="shared" si="105"/>
        <v>0</v>
      </c>
      <c r="T116" s="86">
        <f t="shared" si="105"/>
        <v>0</v>
      </c>
      <c r="U116" s="86">
        <f t="shared" si="105"/>
        <v>0</v>
      </c>
      <c r="V116" s="86">
        <f t="shared" si="104"/>
        <v>64473.2</v>
      </c>
      <c r="W116" s="84" t="s">
        <v>13</v>
      </c>
      <c r="X116" s="32"/>
    </row>
    <row r="117" spans="2:24" s="47" customFormat="1" ht="36" customHeight="1" x14ac:dyDescent="0.25">
      <c r="B117" s="103"/>
      <c r="C117" s="106"/>
      <c r="D117" s="103"/>
      <c r="E117" s="100"/>
      <c r="F117" s="82">
        <f>F122+F127</f>
        <v>23462.5</v>
      </c>
      <c r="G117" s="82">
        <f t="shared" ref="G117:U117" si="106">G122+G127</f>
        <v>31480</v>
      </c>
      <c r="H117" s="82">
        <f t="shared" si="106"/>
        <v>31381.8</v>
      </c>
      <c r="I117" s="82">
        <f t="shared" si="106"/>
        <v>32605.9</v>
      </c>
      <c r="J117" s="82">
        <f t="shared" si="106"/>
        <v>35935.1</v>
      </c>
      <c r="K117" s="82">
        <f t="shared" si="106"/>
        <v>8570.4</v>
      </c>
      <c r="L117" s="82">
        <f t="shared" si="106"/>
        <v>47580.7</v>
      </c>
      <c r="M117" s="82">
        <f t="shared" si="106"/>
        <v>47819.1</v>
      </c>
      <c r="N117" s="82">
        <f t="shared" si="106"/>
        <v>57260</v>
      </c>
      <c r="O117" s="82">
        <f t="shared" si="106"/>
        <v>52101.9</v>
      </c>
      <c r="P117" s="86">
        <f t="shared" si="106"/>
        <v>61712.2</v>
      </c>
      <c r="Q117" s="86">
        <f t="shared" si="106"/>
        <v>67883.399999999994</v>
      </c>
      <c r="R117" s="86">
        <f t="shared" si="106"/>
        <v>74671.8</v>
      </c>
      <c r="S117" s="86">
        <f t="shared" si="106"/>
        <v>77658.7</v>
      </c>
      <c r="T117" s="86">
        <f t="shared" si="106"/>
        <v>80765</v>
      </c>
      <c r="U117" s="86">
        <f t="shared" si="106"/>
        <v>83995.6</v>
      </c>
      <c r="V117" s="86">
        <f>SUM(F117:U117)</f>
        <v>814884.1</v>
      </c>
      <c r="W117" s="84" t="s">
        <v>14</v>
      </c>
      <c r="X117" s="32" t="s">
        <v>214</v>
      </c>
    </row>
    <row r="118" spans="2:24" s="47" customFormat="1" ht="36" customHeight="1" x14ac:dyDescent="0.25">
      <c r="B118" s="103"/>
      <c r="C118" s="106"/>
      <c r="D118" s="103"/>
      <c r="E118" s="100"/>
      <c r="F118" s="82">
        <f>F123+F128</f>
        <v>0</v>
      </c>
      <c r="G118" s="82">
        <f t="shared" ref="G118:U118" si="107">G123+G128</f>
        <v>0</v>
      </c>
      <c r="H118" s="82">
        <f t="shared" si="107"/>
        <v>0</v>
      </c>
      <c r="I118" s="82">
        <f t="shared" si="107"/>
        <v>0</v>
      </c>
      <c r="J118" s="82">
        <f t="shared" si="107"/>
        <v>0</v>
      </c>
      <c r="K118" s="82">
        <f t="shared" si="107"/>
        <v>0</v>
      </c>
      <c r="L118" s="82">
        <f t="shared" si="107"/>
        <v>0</v>
      </c>
      <c r="M118" s="82">
        <f t="shared" si="107"/>
        <v>0</v>
      </c>
      <c r="N118" s="82">
        <f t="shared" si="107"/>
        <v>0</v>
      </c>
      <c r="O118" s="82">
        <f t="shared" si="107"/>
        <v>0</v>
      </c>
      <c r="P118" s="86">
        <f t="shared" si="107"/>
        <v>0</v>
      </c>
      <c r="Q118" s="86">
        <f t="shared" si="107"/>
        <v>0</v>
      </c>
      <c r="R118" s="86">
        <f t="shared" si="107"/>
        <v>0</v>
      </c>
      <c r="S118" s="86">
        <f t="shared" si="107"/>
        <v>0</v>
      </c>
      <c r="T118" s="86">
        <f t="shared" si="107"/>
        <v>0</v>
      </c>
      <c r="U118" s="86">
        <f t="shared" si="107"/>
        <v>0</v>
      </c>
      <c r="V118" s="86">
        <f>F118+G118+H118+I118+J118+K118+L118+M118+N118+O118+P118</f>
        <v>0</v>
      </c>
      <c r="W118" s="84" t="s">
        <v>15</v>
      </c>
      <c r="X118" s="32"/>
    </row>
    <row r="119" spans="2:24" s="47" customFormat="1" ht="36" customHeight="1" x14ac:dyDescent="0.25">
      <c r="B119" s="103"/>
      <c r="C119" s="106"/>
      <c r="D119" s="100" t="s">
        <v>259</v>
      </c>
      <c r="E119" s="100" t="s">
        <v>17</v>
      </c>
      <c r="F119" s="82">
        <f>F120+F121+F122+F123</f>
        <v>23462.5</v>
      </c>
      <c r="G119" s="82">
        <f t="shared" ref="G119:U119" si="108">G120+G121+G122+G123</f>
        <v>31480</v>
      </c>
      <c r="H119" s="82">
        <f t="shared" si="108"/>
        <v>31381.8</v>
      </c>
      <c r="I119" s="82">
        <f t="shared" si="108"/>
        <v>32605.9</v>
      </c>
      <c r="J119" s="82">
        <f t="shared" si="108"/>
        <v>35935.1</v>
      </c>
      <c r="K119" s="82">
        <f t="shared" si="108"/>
        <v>73043.599999999991</v>
      </c>
      <c r="L119" s="82">
        <f t="shared" si="108"/>
        <v>47580.7</v>
      </c>
      <c r="M119" s="82">
        <f t="shared" si="108"/>
        <v>47819.1</v>
      </c>
      <c r="N119" s="82">
        <f t="shared" si="108"/>
        <v>57260</v>
      </c>
      <c r="O119" s="82">
        <f t="shared" si="108"/>
        <v>0</v>
      </c>
      <c r="P119" s="86">
        <f t="shared" si="108"/>
        <v>0</v>
      </c>
      <c r="Q119" s="86">
        <f t="shared" si="108"/>
        <v>0</v>
      </c>
      <c r="R119" s="86">
        <f t="shared" si="108"/>
        <v>0</v>
      </c>
      <c r="S119" s="86">
        <f t="shared" si="108"/>
        <v>0</v>
      </c>
      <c r="T119" s="86">
        <f t="shared" si="108"/>
        <v>0</v>
      </c>
      <c r="U119" s="86">
        <f t="shared" si="108"/>
        <v>0</v>
      </c>
      <c r="V119" s="86">
        <f>V120+V121+V122+V123</f>
        <v>380568.7</v>
      </c>
      <c r="W119" s="84" t="s">
        <v>11</v>
      </c>
      <c r="X119" s="32"/>
    </row>
    <row r="120" spans="2:24" s="47" customFormat="1" ht="36" customHeight="1" x14ac:dyDescent="0.25">
      <c r="B120" s="103"/>
      <c r="C120" s="106"/>
      <c r="D120" s="100"/>
      <c r="E120" s="100"/>
      <c r="F120" s="82">
        <v>0</v>
      </c>
      <c r="G120" s="82">
        <v>0</v>
      </c>
      <c r="H120" s="82">
        <v>0</v>
      </c>
      <c r="I120" s="82">
        <v>0</v>
      </c>
      <c r="J120" s="82">
        <v>0</v>
      </c>
      <c r="K120" s="82">
        <v>0</v>
      </c>
      <c r="L120" s="82">
        <v>0</v>
      </c>
      <c r="M120" s="82">
        <v>0</v>
      </c>
      <c r="N120" s="82">
        <v>0</v>
      </c>
      <c r="O120" s="82">
        <v>0</v>
      </c>
      <c r="P120" s="86">
        <v>0</v>
      </c>
      <c r="Q120" s="86">
        <v>0</v>
      </c>
      <c r="R120" s="86">
        <v>0</v>
      </c>
      <c r="S120" s="86">
        <v>0</v>
      </c>
      <c r="T120" s="86">
        <v>0</v>
      </c>
      <c r="U120" s="86">
        <v>0</v>
      </c>
      <c r="V120" s="86">
        <f t="shared" ref="V120:V121" si="109">SUM(F120:U120)</f>
        <v>0</v>
      </c>
      <c r="W120" s="84" t="s">
        <v>12</v>
      </c>
      <c r="X120" s="32"/>
    </row>
    <row r="121" spans="2:24" s="47" customFormat="1" ht="36" customHeight="1" x14ac:dyDescent="0.25">
      <c r="B121" s="103"/>
      <c r="C121" s="106"/>
      <c r="D121" s="100"/>
      <c r="E121" s="100"/>
      <c r="F121" s="82">
        <v>0</v>
      </c>
      <c r="G121" s="82">
        <v>0</v>
      </c>
      <c r="H121" s="82">
        <v>0</v>
      </c>
      <c r="I121" s="82">
        <v>0</v>
      </c>
      <c r="J121" s="82">
        <v>0</v>
      </c>
      <c r="K121" s="82">
        <v>64473.2</v>
      </c>
      <c r="L121" s="82">
        <v>0</v>
      </c>
      <c r="M121" s="82">
        <v>0</v>
      </c>
      <c r="N121" s="82">
        <v>0</v>
      </c>
      <c r="O121" s="82">
        <v>0</v>
      </c>
      <c r="P121" s="86">
        <v>0</v>
      </c>
      <c r="Q121" s="86">
        <v>0</v>
      </c>
      <c r="R121" s="86">
        <v>0</v>
      </c>
      <c r="S121" s="86">
        <v>0</v>
      </c>
      <c r="T121" s="86">
        <v>0</v>
      </c>
      <c r="U121" s="86">
        <v>0</v>
      </c>
      <c r="V121" s="86">
        <f t="shared" si="109"/>
        <v>64473.2</v>
      </c>
      <c r="W121" s="84" t="s">
        <v>13</v>
      </c>
      <c r="X121" s="32"/>
    </row>
    <row r="122" spans="2:24" s="47" customFormat="1" ht="36" customHeight="1" x14ac:dyDescent="0.25">
      <c r="B122" s="103"/>
      <c r="C122" s="106"/>
      <c r="D122" s="100"/>
      <c r="E122" s="100"/>
      <c r="F122" s="82">
        <v>23462.5</v>
      </c>
      <c r="G122" s="82">
        <v>31480</v>
      </c>
      <c r="H122" s="82">
        <v>31381.8</v>
      </c>
      <c r="I122" s="82">
        <v>32605.9</v>
      </c>
      <c r="J122" s="82">
        <v>35935.1</v>
      </c>
      <c r="K122" s="82">
        <v>8570.4</v>
      </c>
      <c r="L122" s="82">
        <v>47580.7</v>
      </c>
      <c r="M122" s="82">
        <v>47819.1</v>
      </c>
      <c r="N122" s="82">
        <v>57260</v>
      </c>
      <c r="O122" s="82"/>
      <c r="P122" s="86">
        <v>0</v>
      </c>
      <c r="Q122" s="86">
        <v>0</v>
      </c>
      <c r="R122" s="86">
        <v>0</v>
      </c>
      <c r="S122" s="86">
        <v>0</v>
      </c>
      <c r="T122" s="86">
        <v>0</v>
      </c>
      <c r="U122" s="86">
        <v>0</v>
      </c>
      <c r="V122" s="86">
        <f>SUM(F122:U122)</f>
        <v>316095.5</v>
      </c>
      <c r="W122" s="84" t="s">
        <v>14</v>
      </c>
      <c r="X122" s="32" t="s">
        <v>214</v>
      </c>
    </row>
    <row r="123" spans="2:24" s="47" customFormat="1" ht="36" customHeight="1" x14ac:dyDescent="0.25">
      <c r="B123" s="103"/>
      <c r="C123" s="106"/>
      <c r="D123" s="100"/>
      <c r="E123" s="100"/>
      <c r="F123" s="82">
        <v>0</v>
      </c>
      <c r="G123" s="82">
        <v>0</v>
      </c>
      <c r="H123" s="82">
        <v>0</v>
      </c>
      <c r="I123" s="82">
        <v>0</v>
      </c>
      <c r="J123" s="82">
        <v>0</v>
      </c>
      <c r="K123" s="82">
        <v>0</v>
      </c>
      <c r="L123" s="82">
        <v>0</v>
      </c>
      <c r="M123" s="82">
        <v>0</v>
      </c>
      <c r="N123" s="82">
        <v>0</v>
      </c>
      <c r="O123" s="82">
        <v>0</v>
      </c>
      <c r="P123" s="86">
        <v>0</v>
      </c>
      <c r="Q123" s="86">
        <v>0</v>
      </c>
      <c r="R123" s="86">
        <v>0</v>
      </c>
      <c r="S123" s="86">
        <v>0</v>
      </c>
      <c r="T123" s="86">
        <v>0</v>
      </c>
      <c r="U123" s="86">
        <v>0</v>
      </c>
      <c r="V123" s="86">
        <f>F123+G123+H123+I123+J123+K123+L123+M123+N123+O123+P123</f>
        <v>0</v>
      </c>
      <c r="W123" s="84" t="s">
        <v>15</v>
      </c>
      <c r="X123" s="32"/>
    </row>
    <row r="124" spans="2:24" s="47" customFormat="1" ht="36" customHeight="1" x14ac:dyDescent="0.25">
      <c r="B124" s="103"/>
      <c r="C124" s="106"/>
      <c r="D124" s="102" t="s">
        <v>260</v>
      </c>
      <c r="E124" s="100" t="s">
        <v>219</v>
      </c>
      <c r="F124" s="82">
        <f>F125+F126+F127+F128</f>
        <v>0</v>
      </c>
      <c r="G124" s="82">
        <f t="shared" ref="G124:U124" si="110">G125+G126+G127+G128</f>
        <v>0</v>
      </c>
      <c r="H124" s="82">
        <f t="shared" si="110"/>
        <v>0</v>
      </c>
      <c r="I124" s="82">
        <f t="shared" si="110"/>
        <v>0</v>
      </c>
      <c r="J124" s="82">
        <f t="shared" si="110"/>
        <v>0</v>
      </c>
      <c r="K124" s="82">
        <f t="shared" si="110"/>
        <v>0</v>
      </c>
      <c r="L124" s="82">
        <f t="shared" si="110"/>
        <v>0</v>
      </c>
      <c r="M124" s="82">
        <f t="shared" si="110"/>
        <v>0</v>
      </c>
      <c r="N124" s="82">
        <f t="shared" si="110"/>
        <v>0</v>
      </c>
      <c r="O124" s="82">
        <f t="shared" si="110"/>
        <v>52101.9</v>
      </c>
      <c r="P124" s="86">
        <f t="shared" si="110"/>
        <v>61712.2</v>
      </c>
      <c r="Q124" s="86">
        <f t="shared" si="110"/>
        <v>67883.399999999994</v>
      </c>
      <c r="R124" s="86">
        <f t="shared" si="110"/>
        <v>74671.8</v>
      </c>
      <c r="S124" s="86">
        <f t="shared" si="110"/>
        <v>77658.7</v>
      </c>
      <c r="T124" s="86">
        <f t="shared" si="110"/>
        <v>80765</v>
      </c>
      <c r="U124" s="86">
        <f t="shared" si="110"/>
        <v>83995.6</v>
      </c>
      <c r="V124" s="86">
        <f>V125+V126+V127+V128</f>
        <v>498788.6</v>
      </c>
      <c r="W124" s="84" t="s">
        <v>11</v>
      </c>
      <c r="X124" s="32"/>
    </row>
    <row r="125" spans="2:24" s="47" customFormat="1" ht="36" customHeight="1" x14ac:dyDescent="0.25">
      <c r="B125" s="103"/>
      <c r="C125" s="106"/>
      <c r="D125" s="103"/>
      <c r="E125" s="100"/>
      <c r="F125" s="82">
        <v>0</v>
      </c>
      <c r="G125" s="82">
        <v>0</v>
      </c>
      <c r="H125" s="82">
        <v>0</v>
      </c>
      <c r="I125" s="82">
        <v>0</v>
      </c>
      <c r="J125" s="82">
        <v>0</v>
      </c>
      <c r="K125" s="82">
        <v>0</v>
      </c>
      <c r="L125" s="82">
        <v>0</v>
      </c>
      <c r="M125" s="82">
        <v>0</v>
      </c>
      <c r="N125" s="82">
        <v>0</v>
      </c>
      <c r="O125" s="82">
        <v>0</v>
      </c>
      <c r="P125" s="86">
        <v>0</v>
      </c>
      <c r="Q125" s="86">
        <v>0</v>
      </c>
      <c r="R125" s="86">
        <v>0</v>
      </c>
      <c r="S125" s="86">
        <v>0</v>
      </c>
      <c r="T125" s="86">
        <v>0</v>
      </c>
      <c r="U125" s="86">
        <v>0</v>
      </c>
      <c r="V125" s="86">
        <f t="shared" ref="V125:V126" si="111">SUM(F125:U125)</f>
        <v>0</v>
      </c>
      <c r="W125" s="84" t="s">
        <v>12</v>
      </c>
      <c r="X125" s="32"/>
    </row>
    <row r="126" spans="2:24" s="47" customFormat="1" ht="36" customHeight="1" x14ac:dyDescent="0.25">
      <c r="B126" s="103"/>
      <c r="C126" s="106"/>
      <c r="D126" s="103"/>
      <c r="E126" s="100"/>
      <c r="F126" s="82">
        <v>0</v>
      </c>
      <c r="G126" s="82">
        <v>0</v>
      </c>
      <c r="H126" s="82">
        <v>0</v>
      </c>
      <c r="I126" s="82">
        <v>0</v>
      </c>
      <c r="J126" s="82">
        <v>0</v>
      </c>
      <c r="K126" s="82"/>
      <c r="L126" s="82">
        <v>0</v>
      </c>
      <c r="M126" s="82">
        <v>0</v>
      </c>
      <c r="N126" s="82">
        <v>0</v>
      </c>
      <c r="O126" s="82">
        <v>0</v>
      </c>
      <c r="P126" s="86">
        <v>0</v>
      </c>
      <c r="Q126" s="86">
        <v>0</v>
      </c>
      <c r="R126" s="86">
        <v>0</v>
      </c>
      <c r="S126" s="86">
        <v>0</v>
      </c>
      <c r="T126" s="86">
        <v>0</v>
      </c>
      <c r="U126" s="86">
        <v>0</v>
      </c>
      <c r="V126" s="86">
        <f t="shared" si="111"/>
        <v>0</v>
      </c>
      <c r="W126" s="84" t="s">
        <v>13</v>
      </c>
      <c r="X126" s="32"/>
    </row>
    <row r="127" spans="2:24" s="47" customFormat="1" ht="36" customHeight="1" x14ac:dyDescent="0.25">
      <c r="B127" s="103"/>
      <c r="C127" s="106"/>
      <c r="D127" s="103"/>
      <c r="E127" s="100"/>
      <c r="F127" s="82">
        <v>0</v>
      </c>
      <c r="G127" s="82">
        <v>0</v>
      </c>
      <c r="H127" s="82">
        <v>0</v>
      </c>
      <c r="I127" s="82">
        <v>0</v>
      </c>
      <c r="J127" s="82">
        <v>0</v>
      </c>
      <c r="K127" s="82">
        <v>0</v>
      </c>
      <c r="L127" s="82">
        <v>0</v>
      </c>
      <c r="M127" s="82">
        <v>0</v>
      </c>
      <c r="N127" s="82">
        <v>0</v>
      </c>
      <c r="O127" s="82">
        <v>52101.9</v>
      </c>
      <c r="P127" s="86">
        <v>61712.2</v>
      </c>
      <c r="Q127" s="86">
        <v>67883.399999999994</v>
      </c>
      <c r="R127" s="86">
        <v>74671.8</v>
      </c>
      <c r="S127" s="86">
        <v>77658.7</v>
      </c>
      <c r="T127" s="86">
        <v>80765</v>
      </c>
      <c r="U127" s="86">
        <v>83995.6</v>
      </c>
      <c r="V127" s="86">
        <f>SUM(F127:U127)</f>
        <v>498788.6</v>
      </c>
      <c r="W127" s="84" t="s">
        <v>14</v>
      </c>
      <c r="X127" s="32" t="s">
        <v>214</v>
      </c>
    </row>
    <row r="128" spans="2:24" s="47" customFormat="1" ht="36" customHeight="1" x14ac:dyDescent="0.25">
      <c r="B128" s="104"/>
      <c r="C128" s="107"/>
      <c r="D128" s="104"/>
      <c r="E128" s="100"/>
      <c r="F128" s="82">
        <v>0</v>
      </c>
      <c r="G128" s="82">
        <v>0</v>
      </c>
      <c r="H128" s="82">
        <v>0</v>
      </c>
      <c r="I128" s="82">
        <v>0</v>
      </c>
      <c r="J128" s="82">
        <v>0</v>
      </c>
      <c r="K128" s="82">
        <v>0</v>
      </c>
      <c r="L128" s="82">
        <v>0</v>
      </c>
      <c r="M128" s="82">
        <v>0</v>
      </c>
      <c r="N128" s="82">
        <v>0</v>
      </c>
      <c r="O128" s="82">
        <v>0</v>
      </c>
      <c r="P128" s="86">
        <v>0</v>
      </c>
      <c r="Q128" s="86">
        <v>0</v>
      </c>
      <c r="R128" s="86">
        <v>0</v>
      </c>
      <c r="S128" s="86">
        <v>0</v>
      </c>
      <c r="T128" s="86">
        <v>0</v>
      </c>
      <c r="U128" s="86">
        <v>0</v>
      </c>
      <c r="V128" s="86">
        <f>F128+G128+H128+I128+J128+K128+L128+M128+N128+O128+P128</f>
        <v>0</v>
      </c>
      <c r="W128" s="84" t="s">
        <v>15</v>
      </c>
      <c r="X128" s="32"/>
    </row>
    <row r="129" spans="2:24" s="47" customFormat="1" ht="36" customHeight="1" x14ac:dyDescent="0.25">
      <c r="B129" s="99" t="s">
        <v>268</v>
      </c>
      <c r="C129" s="99" t="s">
        <v>257</v>
      </c>
      <c r="D129" s="102" t="s">
        <v>199</v>
      </c>
      <c r="E129" s="100" t="s">
        <v>218</v>
      </c>
      <c r="F129" s="82">
        <f>F130+F131+F132+F133</f>
        <v>1449</v>
      </c>
      <c r="G129" s="82">
        <f t="shared" ref="G129:V129" si="112">G130+G131+G132+G133</f>
        <v>771</v>
      </c>
      <c r="H129" s="82">
        <f t="shared" si="112"/>
        <v>1472.6</v>
      </c>
      <c r="I129" s="82">
        <f t="shared" si="112"/>
        <v>750</v>
      </c>
      <c r="J129" s="82">
        <f t="shared" si="112"/>
        <v>137.1</v>
      </c>
      <c r="K129" s="82">
        <f t="shared" si="112"/>
        <v>236.1</v>
      </c>
      <c r="L129" s="82">
        <f t="shared" si="112"/>
        <v>172.1</v>
      </c>
      <c r="M129" s="82">
        <f t="shared" si="112"/>
        <v>675</v>
      </c>
      <c r="N129" s="82">
        <f t="shared" si="112"/>
        <v>820</v>
      </c>
      <c r="O129" s="82">
        <f t="shared" si="112"/>
        <v>598.6</v>
      </c>
      <c r="P129" s="86">
        <f t="shared" si="112"/>
        <v>820</v>
      </c>
      <c r="Q129" s="86">
        <f t="shared" si="112"/>
        <v>820</v>
      </c>
      <c r="R129" s="86">
        <f t="shared" si="112"/>
        <v>820</v>
      </c>
      <c r="S129" s="86">
        <f t="shared" si="112"/>
        <v>852.80000000000007</v>
      </c>
      <c r="T129" s="86">
        <f t="shared" si="112"/>
        <v>886.9000000000002</v>
      </c>
      <c r="U129" s="86">
        <f t="shared" si="112"/>
        <v>922.4000000000002</v>
      </c>
      <c r="V129" s="86">
        <f t="shared" si="112"/>
        <v>12203.6</v>
      </c>
      <c r="W129" s="84" t="s">
        <v>11</v>
      </c>
      <c r="X129" s="32"/>
    </row>
    <row r="130" spans="2:24" s="47" customFormat="1" ht="36" customHeight="1" x14ac:dyDescent="0.25">
      <c r="B130" s="99"/>
      <c r="C130" s="99"/>
      <c r="D130" s="103"/>
      <c r="E130" s="100"/>
      <c r="F130" s="82">
        <f>F135+F140</f>
        <v>0</v>
      </c>
      <c r="G130" s="82">
        <f t="shared" ref="G130:U130" si="113">G135+G140</f>
        <v>0</v>
      </c>
      <c r="H130" s="82">
        <f t="shared" si="113"/>
        <v>0</v>
      </c>
      <c r="I130" s="82">
        <f t="shared" si="113"/>
        <v>0</v>
      </c>
      <c r="J130" s="82">
        <f t="shared" si="113"/>
        <v>0</v>
      </c>
      <c r="K130" s="82">
        <f t="shared" si="113"/>
        <v>0</v>
      </c>
      <c r="L130" s="82">
        <f t="shared" si="113"/>
        <v>0</v>
      </c>
      <c r="M130" s="82">
        <f t="shared" si="113"/>
        <v>0</v>
      </c>
      <c r="N130" s="82">
        <f t="shared" si="113"/>
        <v>0</v>
      </c>
      <c r="O130" s="82">
        <f t="shared" si="113"/>
        <v>0</v>
      </c>
      <c r="P130" s="86">
        <f t="shared" si="113"/>
        <v>0</v>
      </c>
      <c r="Q130" s="86">
        <f t="shared" si="113"/>
        <v>0</v>
      </c>
      <c r="R130" s="86">
        <f t="shared" si="113"/>
        <v>0</v>
      </c>
      <c r="S130" s="86">
        <f t="shared" si="113"/>
        <v>0</v>
      </c>
      <c r="T130" s="86">
        <f t="shared" si="113"/>
        <v>0</v>
      </c>
      <c r="U130" s="86">
        <f t="shared" si="113"/>
        <v>0</v>
      </c>
      <c r="V130" s="86">
        <f>F130+G130+H130+I130+J130+K130+L130+M130+N130+O130+P130</f>
        <v>0</v>
      </c>
      <c r="W130" s="84" t="s">
        <v>12</v>
      </c>
      <c r="X130" s="32"/>
    </row>
    <row r="131" spans="2:24" s="47" customFormat="1" ht="36" customHeight="1" x14ac:dyDescent="0.25">
      <c r="B131" s="99"/>
      <c r="C131" s="99"/>
      <c r="D131" s="103"/>
      <c r="E131" s="100"/>
      <c r="F131" s="82">
        <f>F136+F141</f>
        <v>0</v>
      </c>
      <c r="G131" s="82">
        <f t="shared" ref="G131:U131" si="114">G136+G141</f>
        <v>0</v>
      </c>
      <c r="H131" s="82">
        <f t="shared" si="114"/>
        <v>0</v>
      </c>
      <c r="I131" s="82">
        <f t="shared" si="114"/>
        <v>0</v>
      </c>
      <c r="J131" s="82">
        <f t="shared" si="114"/>
        <v>0</v>
      </c>
      <c r="K131" s="82">
        <f t="shared" si="114"/>
        <v>0</v>
      </c>
      <c r="L131" s="82">
        <f t="shared" si="114"/>
        <v>0</v>
      </c>
      <c r="M131" s="82">
        <f t="shared" si="114"/>
        <v>0</v>
      </c>
      <c r="N131" s="82">
        <f t="shared" si="114"/>
        <v>0</v>
      </c>
      <c r="O131" s="82">
        <f t="shared" si="114"/>
        <v>0</v>
      </c>
      <c r="P131" s="86">
        <f t="shared" si="114"/>
        <v>0</v>
      </c>
      <c r="Q131" s="86">
        <f t="shared" si="114"/>
        <v>0</v>
      </c>
      <c r="R131" s="86">
        <f t="shared" si="114"/>
        <v>0</v>
      </c>
      <c r="S131" s="86">
        <f t="shared" si="114"/>
        <v>0</v>
      </c>
      <c r="T131" s="86">
        <f t="shared" si="114"/>
        <v>0</v>
      </c>
      <c r="U131" s="86">
        <f t="shared" si="114"/>
        <v>0</v>
      </c>
      <c r="V131" s="86">
        <f>F131+G131+H131+I131+J131+K131+L131+M131+N131+O131+P131</f>
        <v>0</v>
      </c>
      <c r="W131" s="84" t="s">
        <v>13</v>
      </c>
      <c r="X131" s="32"/>
    </row>
    <row r="132" spans="2:24" s="47" customFormat="1" ht="36" customHeight="1" x14ac:dyDescent="0.25">
      <c r="B132" s="99"/>
      <c r="C132" s="99"/>
      <c r="D132" s="103"/>
      <c r="E132" s="100"/>
      <c r="F132" s="82">
        <f>F137+F142</f>
        <v>1449</v>
      </c>
      <c r="G132" s="82">
        <f t="shared" ref="G132:U132" si="115">G137+G142</f>
        <v>771</v>
      </c>
      <c r="H132" s="82">
        <f t="shared" si="115"/>
        <v>1472.6</v>
      </c>
      <c r="I132" s="82">
        <f t="shared" si="115"/>
        <v>750</v>
      </c>
      <c r="J132" s="82">
        <f t="shared" si="115"/>
        <v>137.1</v>
      </c>
      <c r="K132" s="82">
        <f t="shared" si="115"/>
        <v>236.1</v>
      </c>
      <c r="L132" s="82">
        <f t="shared" si="115"/>
        <v>172.1</v>
      </c>
      <c r="M132" s="82">
        <f t="shared" si="115"/>
        <v>675</v>
      </c>
      <c r="N132" s="82">
        <f t="shared" si="115"/>
        <v>820</v>
      </c>
      <c r="O132" s="82">
        <f>O137+O142</f>
        <v>598.6</v>
      </c>
      <c r="P132" s="86">
        <f t="shared" si="115"/>
        <v>820</v>
      </c>
      <c r="Q132" s="86">
        <f t="shared" si="115"/>
        <v>820</v>
      </c>
      <c r="R132" s="86">
        <f t="shared" si="115"/>
        <v>820</v>
      </c>
      <c r="S132" s="86">
        <f t="shared" si="115"/>
        <v>852.80000000000007</v>
      </c>
      <c r="T132" s="86">
        <f t="shared" si="115"/>
        <v>886.9000000000002</v>
      </c>
      <c r="U132" s="86">
        <f t="shared" si="115"/>
        <v>922.4000000000002</v>
      </c>
      <c r="V132" s="86">
        <f>F132+G132+H132+I132+J132+K132+L132+M132+N132+O132+P132+Q132+R132+S132+T132+U132</f>
        <v>12203.6</v>
      </c>
      <c r="W132" s="84" t="s">
        <v>14</v>
      </c>
      <c r="X132" s="32" t="s">
        <v>213</v>
      </c>
    </row>
    <row r="133" spans="2:24" s="47" customFormat="1" ht="36" customHeight="1" x14ac:dyDescent="0.25">
      <c r="B133" s="99"/>
      <c r="C133" s="99"/>
      <c r="D133" s="103"/>
      <c r="E133" s="100"/>
      <c r="F133" s="82">
        <f>F138+F143</f>
        <v>0</v>
      </c>
      <c r="G133" s="82">
        <f t="shared" ref="G133:U133" si="116">G138+G143</f>
        <v>0</v>
      </c>
      <c r="H133" s="82">
        <f t="shared" si="116"/>
        <v>0</v>
      </c>
      <c r="I133" s="82">
        <f t="shared" si="116"/>
        <v>0</v>
      </c>
      <c r="J133" s="82">
        <f t="shared" si="116"/>
        <v>0</v>
      </c>
      <c r="K133" s="82">
        <f t="shared" si="116"/>
        <v>0</v>
      </c>
      <c r="L133" s="82">
        <f t="shared" si="116"/>
        <v>0</v>
      </c>
      <c r="M133" s="82">
        <f t="shared" si="116"/>
        <v>0</v>
      </c>
      <c r="N133" s="82">
        <f t="shared" si="116"/>
        <v>0</v>
      </c>
      <c r="O133" s="82">
        <f t="shared" si="116"/>
        <v>0</v>
      </c>
      <c r="P133" s="86">
        <f t="shared" si="116"/>
        <v>0</v>
      </c>
      <c r="Q133" s="86">
        <f t="shared" si="116"/>
        <v>0</v>
      </c>
      <c r="R133" s="86">
        <f t="shared" si="116"/>
        <v>0</v>
      </c>
      <c r="S133" s="86">
        <f t="shared" si="116"/>
        <v>0</v>
      </c>
      <c r="T133" s="86">
        <f t="shared" si="116"/>
        <v>0</v>
      </c>
      <c r="U133" s="86">
        <f t="shared" si="116"/>
        <v>0</v>
      </c>
      <c r="V133" s="86">
        <f>F133+G133+H133+I133+J133+K133+L133+M133+N133+O133+P133</f>
        <v>0</v>
      </c>
      <c r="W133" s="84" t="s">
        <v>15</v>
      </c>
      <c r="X133" s="32"/>
    </row>
    <row r="134" spans="2:24" s="47" customFormat="1" ht="36" customHeight="1" x14ac:dyDescent="0.25">
      <c r="B134" s="99"/>
      <c r="C134" s="99"/>
      <c r="D134" s="100" t="s">
        <v>259</v>
      </c>
      <c r="E134" s="100" t="s">
        <v>17</v>
      </c>
      <c r="F134" s="82">
        <f>F135+F136+F137+F138</f>
        <v>1449</v>
      </c>
      <c r="G134" s="82">
        <f t="shared" ref="G134:V134" si="117">G135+G136+G137+G138</f>
        <v>771</v>
      </c>
      <c r="H134" s="82">
        <f t="shared" si="117"/>
        <v>1472.6</v>
      </c>
      <c r="I134" s="82">
        <f t="shared" si="117"/>
        <v>750</v>
      </c>
      <c r="J134" s="82">
        <f t="shared" si="117"/>
        <v>137.1</v>
      </c>
      <c r="K134" s="82">
        <f t="shared" si="117"/>
        <v>236.1</v>
      </c>
      <c r="L134" s="82">
        <f t="shared" si="117"/>
        <v>172.1</v>
      </c>
      <c r="M134" s="82">
        <f t="shared" si="117"/>
        <v>675</v>
      </c>
      <c r="N134" s="82">
        <f t="shared" si="117"/>
        <v>820</v>
      </c>
      <c r="O134" s="82">
        <f t="shared" si="117"/>
        <v>0</v>
      </c>
      <c r="P134" s="86">
        <f t="shared" si="117"/>
        <v>0</v>
      </c>
      <c r="Q134" s="86">
        <f t="shared" si="117"/>
        <v>0</v>
      </c>
      <c r="R134" s="86">
        <f t="shared" si="117"/>
        <v>0</v>
      </c>
      <c r="S134" s="86">
        <f t="shared" si="117"/>
        <v>0</v>
      </c>
      <c r="T134" s="86">
        <f t="shared" si="117"/>
        <v>0</v>
      </c>
      <c r="U134" s="86">
        <f t="shared" si="117"/>
        <v>0</v>
      </c>
      <c r="V134" s="86">
        <f t="shared" si="117"/>
        <v>6482.9000000000015</v>
      </c>
      <c r="W134" s="84" t="s">
        <v>11</v>
      </c>
      <c r="X134" s="32"/>
    </row>
    <row r="135" spans="2:24" s="47" customFormat="1" ht="36" customHeight="1" x14ac:dyDescent="0.25">
      <c r="B135" s="99"/>
      <c r="C135" s="99"/>
      <c r="D135" s="100"/>
      <c r="E135" s="100"/>
      <c r="F135" s="82">
        <v>0</v>
      </c>
      <c r="G135" s="82">
        <v>0</v>
      </c>
      <c r="H135" s="82">
        <v>0</v>
      </c>
      <c r="I135" s="82">
        <v>0</v>
      </c>
      <c r="J135" s="82">
        <v>0</v>
      </c>
      <c r="K135" s="82">
        <v>0</v>
      </c>
      <c r="L135" s="82">
        <v>0</v>
      </c>
      <c r="M135" s="82">
        <v>0</v>
      </c>
      <c r="N135" s="82">
        <v>0</v>
      </c>
      <c r="O135" s="82">
        <v>0</v>
      </c>
      <c r="P135" s="86">
        <v>0</v>
      </c>
      <c r="Q135" s="86">
        <v>0</v>
      </c>
      <c r="R135" s="86">
        <v>0</v>
      </c>
      <c r="S135" s="86">
        <v>0</v>
      </c>
      <c r="T135" s="86">
        <v>0</v>
      </c>
      <c r="U135" s="86">
        <v>0</v>
      </c>
      <c r="V135" s="86">
        <f>F135+G135+H135+I135+J135+K135+L135+M135+N135+O135+P135</f>
        <v>0</v>
      </c>
      <c r="W135" s="84" t="s">
        <v>12</v>
      </c>
      <c r="X135" s="32"/>
    </row>
    <row r="136" spans="2:24" s="47" customFormat="1" ht="36" customHeight="1" x14ac:dyDescent="0.25">
      <c r="B136" s="99"/>
      <c r="C136" s="99"/>
      <c r="D136" s="100"/>
      <c r="E136" s="100"/>
      <c r="F136" s="82">
        <v>0</v>
      </c>
      <c r="G136" s="82">
        <v>0</v>
      </c>
      <c r="H136" s="82">
        <v>0</v>
      </c>
      <c r="I136" s="82">
        <v>0</v>
      </c>
      <c r="J136" s="82">
        <v>0</v>
      </c>
      <c r="K136" s="82">
        <v>0</v>
      </c>
      <c r="L136" s="82">
        <v>0</v>
      </c>
      <c r="M136" s="82">
        <v>0</v>
      </c>
      <c r="N136" s="82">
        <v>0</v>
      </c>
      <c r="O136" s="82">
        <v>0</v>
      </c>
      <c r="P136" s="86">
        <v>0</v>
      </c>
      <c r="Q136" s="86">
        <v>0</v>
      </c>
      <c r="R136" s="86">
        <v>0</v>
      </c>
      <c r="S136" s="86">
        <v>0</v>
      </c>
      <c r="T136" s="86">
        <v>0</v>
      </c>
      <c r="U136" s="86">
        <v>0</v>
      </c>
      <c r="V136" s="86">
        <f>F136+G136+H136+I136+J136+K136+L136+M136+N136+O136+P136</f>
        <v>0</v>
      </c>
      <c r="W136" s="84" t="s">
        <v>13</v>
      </c>
      <c r="X136" s="32"/>
    </row>
    <row r="137" spans="2:24" s="47" customFormat="1" ht="36" customHeight="1" x14ac:dyDescent="0.25">
      <c r="B137" s="99"/>
      <c r="C137" s="99"/>
      <c r="D137" s="100"/>
      <c r="E137" s="100"/>
      <c r="F137" s="82">
        <v>1449</v>
      </c>
      <c r="G137" s="82">
        <v>771</v>
      </c>
      <c r="H137" s="82">
        <v>1472.6</v>
      </c>
      <c r="I137" s="82">
        <v>750</v>
      </c>
      <c r="J137" s="82">
        <v>137.1</v>
      </c>
      <c r="K137" s="82">
        <v>236.1</v>
      </c>
      <c r="L137" s="82">
        <v>172.1</v>
      </c>
      <c r="M137" s="82">
        <v>675</v>
      </c>
      <c r="N137" s="82">
        <v>820</v>
      </c>
      <c r="O137" s="82"/>
      <c r="P137" s="86">
        <v>0</v>
      </c>
      <c r="Q137" s="86">
        <v>0</v>
      </c>
      <c r="R137" s="86">
        <v>0</v>
      </c>
      <c r="S137" s="86">
        <v>0</v>
      </c>
      <c r="T137" s="86">
        <v>0</v>
      </c>
      <c r="U137" s="86">
        <v>0</v>
      </c>
      <c r="V137" s="86">
        <f>F137+G137+H137+I137+J137+K137+L137+M137+N137+O137+P137+Q137+R137+S137+T137+U137</f>
        <v>6482.9000000000015</v>
      </c>
      <c r="W137" s="84" t="s">
        <v>14</v>
      </c>
      <c r="X137" s="32" t="s">
        <v>213</v>
      </c>
    </row>
    <row r="138" spans="2:24" s="47" customFormat="1" ht="36" customHeight="1" x14ac:dyDescent="0.25">
      <c r="B138" s="99"/>
      <c r="C138" s="99"/>
      <c r="D138" s="100"/>
      <c r="E138" s="100"/>
      <c r="F138" s="82">
        <v>0</v>
      </c>
      <c r="G138" s="82">
        <v>0</v>
      </c>
      <c r="H138" s="82">
        <v>0</v>
      </c>
      <c r="I138" s="82">
        <v>0</v>
      </c>
      <c r="J138" s="82">
        <v>0</v>
      </c>
      <c r="K138" s="82">
        <v>0</v>
      </c>
      <c r="L138" s="82">
        <v>0</v>
      </c>
      <c r="M138" s="82">
        <v>0</v>
      </c>
      <c r="N138" s="82">
        <v>0</v>
      </c>
      <c r="O138" s="82">
        <v>0</v>
      </c>
      <c r="P138" s="86">
        <v>0</v>
      </c>
      <c r="Q138" s="86">
        <v>0</v>
      </c>
      <c r="R138" s="86">
        <v>0</v>
      </c>
      <c r="S138" s="86">
        <v>0</v>
      </c>
      <c r="T138" s="86">
        <v>0</v>
      </c>
      <c r="U138" s="86">
        <v>0</v>
      </c>
      <c r="V138" s="86">
        <f>F138+G138+H138+I138+J138+K138+L138+M138+N138+O138+P138</f>
        <v>0</v>
      </c>
      <c r="W138" s="84" t="s">
        <v>15</v>
      </c>
      <c r="X138" s="32"/>
    </row>
    <row r="139" spans="2:24" s="47" customFormat="1" ht="36" customHeight="1" x14ac:dyDescent="0.25">
      <c r="B139" s="99"/>
      <c r="C139" s="99"/>
      <c r="D139" s="102" t="s">
        <v>260</v>
      </c>
      <c r="E139" s="100" t="s">
        <v>226</v>
      </c>
      <c r="F139" s="82">
        <f>F140+F141+F142+F143</f>
        <v>0</v>
      </c>
      <c r="G139" s="82">
        <f t="shared" ref="G139:V139" si="118">G140+G141+G142+G143</f>
        <v>0</v>
      </c>
      <c r="H139" s="82">
        <f t="shared" si="118"/>
        <v>0</v>
      </c>
      <c r="I139" s="82">
        <f t="shared" si="118"/>
        <v>0</v>
      </c>
      <c r="J139" s="82">
        <f t="shared" si="118"/>
        <v>0</v>
      </c>
      <c r="K139" s="82">
        <f t="shared" si="118"/>
        <v>0</v>
      </c>
      <c r="L139" s="82">
        <f t="shared" si="118"/>
        <v>0</v>
      </c>
      <c r="M139" s="82">
        <f t="shared" si="118"/>
        <v>0</v>
      </c>
      <c r="N139" s="82">
        <f t="shared" si="118"/>
        <v>0</v>
      </c>
      <c r="O139" s="82">
        <f t="shared" si="118"/>
        <v>598.6</v>
      </c>
      <c r="P139" s="86">
        <f t="shared" si="118"/>
        <v>820</v>
      </c>
      <c r="Q139" s="86">
        <f t="shared" si="118"/>
        <v>820</v>
      </c>
      <c r="R139" s="86">
        <f t="shared" si="118"/>
        <v>820</v>
      </c>
      <c r="S139" s="86">
        <f t="shared" si="118"/>
        <v>852.80000000000007</v>
      </c>
      <c r="T139" s="86">
        <f t="shared" si="118"/>
        <v>886.9000000000002</v>
      </c>
      <c r="U139" s="86">
        <f t="shared" si="118"/>
        <v>922.4000000000002</v>
      </c>
      <c r="V139" s="86">
        <f t="shared" si="118"/>
        <v>5720.7000000000007</v>
      </c>
      <c r="W139" s="84" t="s">
        <v>11</v>
      </c>
      <c r="X139" s="32"/>
    </row>
    <row r="140" spans="2:24" s="47" customFormat="1" ht="36" customHeight="1" x14ac:dyDescent="0.25">
      <c r="B140" s="99"/>
      <c r="C140" s="99"/>
      <c r="D140" s="103"/>
      <c r="E140" s="100"/>
      <c r="F140" s="82">
        <v>0</v>
      </c>
      <c r="G140" s="82">
        <v>0</v>
      </c>
      <c r="H140" s="82">
        <v>0</v>
      </c>
      <c r="I140" s="82">
        <v>0</v>
      </c>
      <c r="J140" s="82">
        <v>0</v>
      </c>
      <c r="K140" s="82">
        <v>0</v>
      </c>
      <c r="L140" s="82">
        <v>0</v>
      </c>
      <c r="M140" s="82">
        <v>0</v>
      </c>
      <c r="N140" s="82">
        <v>0</v>
      </c>
      <c r="O140" s="82">
        <v>0</v>
      </c>
      <c r="P140" s="86">
        <v>0</v>
      </c>
      <c r="Q140" s="86">
        <v>0</v>
      </c>
      <c r="R140" s="86">
        <v>0</v>
      </c>
      <c r="S140" s="86">
        <v>0</v>
      </c>
      <c r="T140" s="86">
        <v>0</v>
      </c>
      <c r="U140" s="86">
        <v>0</v>
      </c>
      <c r="V140" s="86">
        <f>F140+G140+H140+I140+J140+K140+L140+M140+N140+O140+P140</f>
        <v>0</v>
      </c>
      <c r="W140" s="84" t="s">
        <v>12</v>
      </c>
      <c r="X140" s="32"/>
    </row>
    <row r="141" spans="2:24" s="47" customFormat="1" ht="36" customHeight="1" x14ac:dyDescent="0.25">
      <c r="B141" s="99"/>
      <c r="C141" s="99"/>
      <c r="D141" s="103"/>
      <c r="E141" s="100"/>
      <c r="F141" s="82">
        <v>0</v>
      </c>
      <c r="G141" s="82">
        <v>0</v>
      </c>
      <c r="H141" s="82">
        <v>0</v>
      </c>
      <c r="I141" s="82">
        <v>0</v>
      </c>
      <c r="J141" s="82">
        <v>0</v>
      </c>
      <c r="K141" s="82">
        <v>0</v>
      </c>
      <c r="L141" s="82">
        <v>0</v>
      </c>
      <c r="M141" s="82">
        <v>0</v>
      </c>
      <c r="N141" s="82">
        <v>0</v>
      </c>
      <c r="O141" s="82">
        <v>0</v>
      </c>
      <c r="P141" s="86">
        <v>0</v>
      </c>
      <c r="Q141" s="86">
        <v>0</v>
      </c>
      <c r="R141" s="86">
        <v>0</v>
      </c>
      <c r="S141" s="86">
        <v>0</v>
      </c>
      <c r="T141" s="86">
        <v>0</v>
      </c>
      <c r="U141" s="86">
        <v>0</v>
      </c>
      <c r="V141" s="86">
        <f>F141+G141+H141+I141+J141+K141+L141+M141+N141+O141+P141</f>
        <v>0</v>
      </c>
      <c r="W141" s="84" t="s">
        <v>13</v>
      </c>
      <c r="X141" s="32"/>
    </row>
    <row r="142" spans="2:24" s="47" customFormat="1" ht="36" customHeight="1" x14ac:dyDescent="0.25">
      <c r="B142" s="99"/>
      <c r="C142" s="99"/>
      <c r="D142" s="103"/>
      <c r="E142" s="100"/>
      <c r="F142" s="82">
        <v>0</v>
      </c>
      <c r="G142" s="82">
        <v>0</v>
      </c>
      <c r="H142" s="82">
        <v>0</v>
      </c>
      <c r="I142" s="82">
        <v>0</v>
      </c>
      <c r="J142" s="82">
        <v>0</v>
      </c>
      <c r="K142" s="82">
        <v>0</v>
      </c>
      <c r="L142" s="82">
        <v>0</v>
      </c>
      <c r="M142" s="82">
        <v>0</v>
      </c>
      <c r="N142" s="82">
        <v>0</v>
      </c>
      <c r="O142" s="82">
        <v>598.6</v>
      </c>
      <c r="P142" s="86">
        <v>820</v>
      </c>
      <c r="Q142" s="86">
        <v>820</v>
      </c>
      <c r="R142" s="86">
        <v>820</v>
      </c>
      <c r="S142" s="86">
        <v>852.80000000000007</v>
      </c>
      <c r="T142" s="86">
        <v>886.9000000000002</v>
      </c>
      <c r="U142" s="86">
        <v>922.4000000000002</v>
      </c>
      <c r="V142" s="86">
        <f>F142+G142+H142+I142+J142+K142+L142+M142+N142+O142+P142+Q142+R142+S142+T142+U142</f>
        <v>5720.7000000000007</v>
      </c>
      <c r="W142" s="84" t="s">
        <v>14</v>
      </c>
      <c r="X142" s="32" t="s">
        <v>213</v>
      </c>
    </row>
    <row r="143" spans="2:24" s="47" customFormat="1" ht="36" customHeight="1" x14ac:dyDescent="0.25">
      <c r="B143" s="99"/>
      <c r="C143" s="99"/>
      <c r="D143" s="104"/>
      <c r="E143" s="100"/>
      <c r="F143" s="82">
        <v>0</v>
      </c>
      <c r="G143" s="82">
        <v>0</v>
      </c>
      <c r="H143" s="82">
        <v>0</v>
      </c>
      <c r="I143" s="82">
        <v>0</v>
      </c>
      <c r="J143" s="82">
        <v>0</v>
      </c>
      <c r="K143" s="82">
        <v>0</v>
      </c>
      <c r="L143" s="82">
        <v>0</v>
      </c>
      <c r="M143" s="82">
        <v>0</v>
      </c>
      <c r="N143" s="82">
        <v>0</v>
      </c>
      <c r="O143" s="82">
        <v>0</v>
      </c>
      <c r="P143" s="86">
        <v>0</v>
      </c>
      <c r="Q143" s="86">
        <v>0</v>
      </c>
      <c r="R143" s="86">
        <v>0</v>
      </c>
      <c r="S143" s="86">
        <v>0</v>
      </c>
      <c r="T143" s="86">
        <v>0</v>
      </c>
      <c r="U143" s="86">
        <v>0</v>
      </c>
      <c r="V143" s="86">
        <f>F143+G143+H143+I143+J143+K143+L143+M143+N143+O143+P143</f>
        <v>0</v>
      </c>
      <c r="W143" s="84" t="s">
        <v>15</v>
      </c>
      <c r="X143" s="32"/>
    </row>
    <row r="144" spans="2:24" s="47" customFormat="1" ht="36" customHeight="1" x14ac:dyDescent="0.25">
      <c r="B144" s="128" t="s">
        <v>269</v>
      </c>
      <c r="C144" s="105" t="s">
        <v>42</v>
      </c>
      <c r="D144" s="102" t="s">
        <v>282</v>
      </c>
      <c r="E144" s="100" t="s">
        <v>218</v>
      </c>
      <c r="F144" s="82">
        <f t="shared" ref="F144:N144" si="119">F149+F154</f>
        <v>0</v>
      </c>
      <c r="G144" s="82">
        <f t="shared" si="119"/>
        <v>61123.4</v>
      </c>
      <c r="H144" s="82">
        <f t="shared" si="119"/>
        <v>126314.3</v>
      </c>
      <c r="I144" s="82">
        <f t="shared" si="119"/>
        <v>0</v>
      </c>
      <c r="J144" s="82">
        <f t="shared" si="119"/>
        <v>46969.599999999999</v>
      </c>
      <c r="K144" s="82">
        <f t="shared" si="119"/>
        <v>22873.5</v>
      </c>
      <c r="L144" s="82">
        <f t="shared" si="119"/>
        <v>108461.9</v>
      </c>
      <c r="M144" s="82">
        <f t="shared" si="119"/>
        <v>0</v>
      </c>
      <c r="N144" s="82">
        <f t="shared" si="119"/>
        <v>17447</v>
      </c>
      <c r="O144" s="82">
        <f>O149+O154</f>
        <v>7280</v>
      </c>
      <c r="P144" s="86">
        <f t="shared" ref="P144:U144" si="120">P149+P154</f>
        <v>58759.8</v>
      </c>
      <c r="Q144" s="86">
        <f t="shared" si="120"/>
        <v>50000</v>
      </c>
      <c r="R144" s="86">
        <f t="shared" si="120"/>
        <v>50000</v>
      </c>
      <c r="S144" s="86">
        <f t="shared" si="120"/>
        <v>174058.7</v>
      </c>
      <c r="T144" s="86">
        <f t="shared" si="120"/>
        <v>181021.1</v>
      </c>
      <c r="U144" s="86">
        <f t="shared" si="120"/>
        <v>188261.9</v>
      </c>
      <c r="V144" s="86">
        <f>V145+V146+V147+V148</f>
        <v>1092571.2</v>
      </c>
      <c r="W144" s="84" t="s">
        <v>11</v>
      </c>
      <c r="X144" s="32"/>
    </row>
    <row r="145" spans="2:24" s="47" customFormat="1" ht="36" customHeight="1" x14ac:dyDescent="0.25">
      <c r="B145" s="129"/>
      <c r="C145" s="106"/>
      <c r="D145" s="103"/>
      <c r="E145" s="100"/>
      <c r="F145" s="82">
        <f t="shared" ref="F145:N145" si="121">F150+F155</f>
        <v>0</v>
      </c>
      <c r="G145" s="82">
        <f t="shared" si="121"/>
        <v>0</v>
      </c>
      <c r="H145" s="82">
        <f t="shared" si="121"/>
        <v>0</v>
      </c>
      <c r="I145" s="82">
        <f t="shared" si="121"/>
        <v>0</v>
      </c>
      <c r="J145" s="82">
        <f t="shared" si="121"/>
        <v>0</v>
      </c>
      <c r="K145" s="82">
        <f t="shared" si="121"/>
        <v>0</v>
      </c>
      <c r="L145" s="82">
        <f t="shared" si="121"/>
        <v>0</v>
      </c>
      <c r="M145" s="82">
        <f t="shared" si="121"/>
        <v>0</v>
      </c>
      <c r="N145" s="82">
        <f t="shared" si="121"/>
        <v>0</v>
      </c>
      <c r="O145" s="82">
        <f>O150+O155</f>
        <v>0</v>
      </c>
      <c r="P145" s="86">
        <f t="shared" ref="P145:U145" si="122">P150+P155</f>
        <v>0</v>
      </c>
      <c r="Q145" s="86">
        <f t="shared" si="122"/>
        <v>0</v>
      </c>
      <c r="R145" s="86">
        <f t="shared" si="122"/>
        <v>0</v>
      </c>
      <c r="S145" s="86">
        <f t="shared" si="122"/>
        <v>0</v>
      </c>
      <c r="T145" s="86">
        <f t="shared" si="122"/>
        <v>0</v>
      </c>
      <c r="U145" s="86">
        <f t="shared" si="122"/>
        <v>0</v>
      </c>
      <c r="V145" s="86">
        <f>F145+G145+H145+I145+J145+K145+L145+M145+N145+O145+P145</f>
        <v>0</v>
      </c>
      <c r="W145" s="84" t="s">
        <v>12</v>
      </c>
      <c r="X145" s="32"/>
    </row>
    <row r="146" spans="2:24" s="47" customFormat="1" ht="36" customHeight="1" x14ac:dyDescent="0.25">
      <c r="B146" s="129"/>
      <c r="C146" s="106"/>
      <c r="D146" s="103"/>
      <c r="E146" s="100"/>
      <c r="F146" s="82">
        <f t="shared" ref="F146:N146" si="123">F151+F156</f>
        <v>0</v>
      </c>
      <c r="G146" s="82">
        <f t="shared" si="123"/>
        <v>0</v>
      </c>
      <c r="H146" s="82">
        <f t="shared" si="123"/>
        <v>0</v>
      </c>
      <c r="I146" s="82">
        <f t="shared" si="123"/>
        <v>0</v>
      </c>
      <c r="J146" s="82">
        <f t="shared" si="123"/>
        <v>0</v>
      </c>
      <c r="K146" s="82">
        <f t="shared" si="123"/>
        <v>0</v>
      </c>
      <c r="L146" s="82">
        <f t="shared" si="123"/>
        <v>0</v>
      </c>
      <c r="M146" s="82">
        <f t="shared" si="123"/>
        <v>0</v>
      </c>
      <c r="N146" s="82">
        <f t="shared" si="123"/>
        <v>0</v>
      </c>
      <c r="O146" s="82">
        <f>O151+O156</f>
        <v>0</v>
      </c>
      <c r="P146" s="86">
        <f t="shared" ref="P146:U146" si="124">P151+P156</f>
        <v>0</v>
      </c>
      <c r="Q146" s="86">
        <f t="shared" si="124"/>
        <v>0</v>
      </c>
      <c r="R146" s="86">
        <f t="shared" si="124"/>
        <v>0</v>
      </c>
      <c r="S146" s="86">
        <f t="shared" si="124"/>
        <v>0</v>
      </c>
      <c r="T146" s="86">
        <f t="shared" si="124"/>
        <v>0</v>
      </c>
      <c r="U146" s="86">
        <f t="shared" si="124"/>
        <v>0</v>
      </c>
      <c r="V146" s="86">
        <f>F146+G146+H146+I146+J146+K146+L146+M146+N146+O146+P146</f>
        <v>0</v>
      </c>
      <c r="W146" s="84" t="s">
        <v>13</v>
      </c>
      <c r="X146" s="32"/>
    </row>
    <row r="147" spans="2:24" s="47" customFormat="1" ht="36" customHeight="1" x14ac:dyDescent="0.25">
      <c r="B147" s="129"/>
      <c r="C147" s="106"/>
      <c r="D147" s="103"/>
      <c r="E147" s="100"/>
      <c r="F147" s="82">
        <f t="shared" ref="F147:N147" si="125">F152+F157</f>
        <v>0</v>
      </c>
      <c r="G147" s="82">
        <f t="shared" si="125"/>
        <v>61123.4</v>
      </c>
      <c r="H147" s="82">
        <f t="shared" si="125"/>
        <v>126314.3</v>
      </c>
      <c r="I147" s="82">
        <f t="shared" si="125"/>
        <v>0</v>
      </c>
      <c r="J147" s="82">
        <f t="shared" si="125"/>
        <v>46969.599999999999</v>
      </c>
      <c r="K147" s="82">
        <f t="shared" si="125"/>
        <v>22873.5</v>
      </c>
      <c r="L147" s="82">
        <f t="shared" si="125"/>
        <v>108461.9</v>
      </c>
      <c r="M147" s="82">
        <f t="shared" si="125"/>
        <v>0</v>
      </c>
      <c r="N147" s="82">
        <f t="shared" si="125"/>
        <v>17447</v>
      </c>
      <c r="O147" s="82">
        <f>O152+O157</f>
        <v>7280</v>
      </c>
      <c r="P147" s="86">
        <f t="shared" ref="P147:U147" si="126">P152+P157</f>
        <v>58759.8</v>
      </c>
      <c r="Q147" s="86">
        <f t="shared" si="126"/>
        <v>50000</v>
      </c>
      <c r="R147" s="86">
        <f t="shared" si="126"/>
        <v>50000</v>
      </c>
      <c r="S147" s="86">
        <f t="shared" si="126"/>
        <v>174058.7</v>
      </c>
      <c r="T147" s="86">
        <f t="shared" si="126"/>
        <v>181021.1</v>
      </c>
      <c r="U147" s="86">
        <f t="shared" si="126"/>
        <v>188261.9</v>
      </c>
      <c r="V147" s="86">
        <f>F147+G147+H147+I147+J147+K147+L147+M147+N147+O147+P147+Q147+R147+S147+T147+U147</f>
        <v>1092571.2</v>
      </c>
      <c r="W147" s="84" t="s">
        <v>14</v>
      </c>
      <c r="X147" s="32" t="s">
        <v>212</v>
      </c>
    </row>
    <row r="148" spans="2:24" s="47" customFormat="1" ht="36" customHeight="1" x14ac:dyDescent="0.25">
      <c r="B148" s="129"/>
      <c r="C148" s="106"/>
      <c r="D148" s="103"/>
      <c r="E148" s="100"/>
      <c r="F148" s="82">
        <v>0</v>
      </c>
      <c r="G148" s="82">
        <v>0</v>
      </c>
      <c r="H148" s="82">
        <v>0</v>
      </c>
      <c r="I148" s="82">
        <v>0</v>
      </c>
      <c r="J148" s="82">
        <v>0</v>
      </c>
      <c r="K148" s="82">
        <v>0</v>
      </c>
      <c r="L148" s="82">
        <v>0</v>
      </c>
      <c r="M148" s="82">
        <v>0</v>
      </c>
      <c r="N148" s="82">
        <v>0</v>
      </c>
      <c r="O148" s="82">
        <f>O153+O158</f>
        <v>0</v>
      </c>
      <c r="P148" s="86">
        <f t="shared" ref="P148:U148" si="127">P153+P158</f>
        <v>0</v>
      </c>
      <c r="Q148" s="86">
        <f t="shared" si="127"/>
        <v>0</v>
      </c>
      <c r="R148" s="86">
        <f t="shared" si="127"/>
        <v>0</v>
      </c>
      <c r="S148" s="86">
        <f t="shared" si="127"/>
        <v>0</v>
      </c>
      <c r="T148" s="86">
        <f t="shared" si="127"/>
        <v>0</v>
      </c>
      <c r="U148" s="86">
        <f t="shared" si="127"/>
        <v>0</v>
      </c>
      <c r="V148" s="86">
        <f>F148+G148+H148+I148+J148+K148+L148+M148+N148+O148+P148</f>
        <v>0</v>
      </c>
      <c r="W148" s="84" t="s">
        <v>15</v>
      </c>
      <c r="X148" s="32"/>
    </row>
    <row r="149" spans="2:24" s="47" customFormat="1" ht="36" customHeight="1" x14ac:dyDescent="0.25">
      <c r="B149" s="129"/>
      <c r="C149" s="106"/>
      <c r="D149" s="100" t="s">
        <v>283</v>
      </c>
      <c r="E149" s="100" t="s">
        <v>17</v>
      </c>
      <c r="F149" s="82">
        <f>F150+F151+F152+F153</f>
        <v>0</v>
      </c>
      <c r="G149" s="82">
        <f t="shared" ref="G149:V149" si="128">G150+G151+G152+G153</f>
        <v>61123.4</v>
      </c>
      <c r="H149" s="82">
        <f t="shared" si="128"/>
        <v>126314.3</v>
      </c>
      <c r="I149" s="82">
        <f t="shared" si="128"/>
        <v>0</v>
      </c>
      <c r="J149" s="82">
        <f t="shared" si="128"/>
        <v>46969.599999999999</v>
      </c>
      <c r="K149" s="82">
        <f t="shared" si="128"/>
        <v>22873.5</v>
      </c>
      <c r="L149" s="82">
        <f t="shared" si="128"/>
        <v>108461.9</v>
      </c>
      <c r="M149" s="82">
        <f t="shared" si="128"/>
        <v>0</v>
      </c>
      <c r="N149" s="82">
        <f t="shared" si="128"/>
        <v>17447</v>
      </c>
      <c r="O149" s="82">
        <f t="shared" si="128"/>
        <v>0</v>
      </c>
      <c r="P149" s="86">
        <f t="shared" si="128"/>
        <v>0</v>
      </c>
      <c r="Q149" s="86">
        <f t="shared" si="128"/>
        <v>0</v>
      </c>
      <c r="R149" s="86">
        <f t="shared" si="128"/>
        <v>0</v>
      </c>
      <c r="S149" s="86">
        <f t="shared" si="128"/>
        <v>0</v>
      </c>
      <c r="T149" s="86">
        <f t="shared" si="128"/>
        <v>0</v>
      </c>
      <c r="U149" s="86">
        <f t="shared" si="128"/>
        <v>0</v>
      </c>
      <c r="V149" s="86">
        <f t="shared" si="128"/>
        <v>383189.7</v>
      </c>
      <c r="W149" s="84" t="s">
        <v>11</v>
      </c>
      <c r="X149" s="32"/>
    </row>
    <row r="150" spans="2:24" s="47" customFormat="1" ht="36" customHeight="1" x14ac:dyDescent="0.25">
      <c r="B150" s="129"/>
      <c r="C150" s="106"/>
      <c r="D150" s="100"/>
      <c r="E150" s="100"/>
      <c r="F150" s="82">
        <v>0</v>
      </c>
      <c r="G150" s="82">
        <v>0</v>
      </c>
      <c r="H150" s="82">
        <v>0</v>
      </c>
      <c r="I150" s="82">
        <v>0</v>
      </c>
      <c r="J150" s="82">
        <v>0</v>
      </c>
      <c r="K150" s="82">
        <v>0</v>
      </c>
      <c r="L150" s="82">
        <v>0</v>
      </c>
      <c r="M150" s="82">
        <v>0</v>
      </c>
      <c r="N150" s="82">
        <v>0</v>
      </c>
      <c r="O150" s="82">
        <v>0</v>
      </c>
      <c r="P150" s="86">
        <v>0</v>
      </c>
      <c r="Q150" s="86">
        <v>0</v>
      </c>
      <c r="R150" s="86">
        <v>0</v>
      </c>
      <c r="S150" s="86">
        <v>0</v>
      </c>
      <c r="T150" s="86">
        <v>0</v>
      </c>
      <c r="U150" s="86">
        <v>0</v>
      </c>
      <c r="V150" s="86">
        <f>F150+G150+H150+I150+J150+K150+L150+M150+N150+O150+P150</f>
        <v>0</v>
      </c>
      <c r="W150" s="84" t="s">
        <v>12</v>
      </c>
      <c r="X150" s="32"/>
    </row>
    <row r="151" spans="2:24" s="47" customFormat="1" ht="36" customHeight="1" x14ac:dyDescent="0.25">
      <c r="B151" s="129"/>
      <c r="C151" s="106"/>
      <c r="D151" s="100"/>
      <c r="E151" s="100"/>
      <c r="F151" s="82">
        <v>0</v>
      </c>
      <c r="G151" s="82">
        <v>0</v>
      </c>
      <c r="H151" s="82">
        <v>0</v>
      </c>
      <c r="I151" s="82">
        <v>0</v>
      </c>
      <c r="J151" s="82">
        <v>0</v>
      </c>
      <c r="K151" s="82">
        <v>0</v>
      </c>
      <c r="L151" s="82">
        <v>0</v>
      </c>
      <c r="M151" s="82">
        <v>0</v>
      </c>
      <c r="N151" s="82">
        <v>0</v>
      </c>
      <c r="O151" s="82">
        <v>0</v>
      </c>
      <c r="P151" s="86">
        <v>0</v>
      </c>
      <c r="Q151" s="86">
        <v>0</v>
      </c>
      <c r="R151" s="86">
        <v>0</v>
      </c>
      <c r="S151" s="86">
        <v>0</v>
      </c>
      <c r="T151" s="86">
        <v>0</v>
      </c>
      <c r="U151" s="86">
        <v>0</v>
      </c>
      <c r="V151" s="86">
        <f>F151+G151+H151+I151+J151+K151+L151+M151+N151+O151+P151</f>
        <v>0</v>
      </c>
      <c r="W151" s="84" t="s">
        <v>13</v>
      </c>
      <c r="X151" s="32"/>
    </row>
    <row r="152" spans="2:24" s="47" customFormat="1" ht="36" customHeight="1" x14ac:dyDescent="0.25">
      <c r="B152" s="129"/>
      <c r="C152" s="106"/>
      <c r="D152" s="100"/>
      <c r="E152" s="100"/>
      <c r="F152" s="82">
        <v>0</v>
      </c>
      <c r="G152" s="82">
        <v>61123.4</v>
      </c>
      <c r="H152" s="82">
        <v>126314.3</v>
      </c>
      <c r="I152" s="82">
        <v>0</v>
      </c>
      <c r="J152" s="82">
        <v>46969.599999999999</v>
      </c>
      <c r="K152" s="82">
        <v>22873.5</v>
      </c>
      <c r="L152" s="82">
        <v>108461.9</v>
      </c>
      <c r="M152" s="82">
        <v>0</v>
      </c>
      <c r="N152" s="82">
        <v>17447</v>
      </c>
      <c r="O152" s="82"/>
      <c r="P152" s="86">
        <v>0</v>
      </c>
      <c r="Q152" s="86">
        <v>0</v>
      </c>
      <c r="R152" s="86">
        <v>0</v>
      </c>
      <c r="S152" s="86">
        <v>0</v>
      </c>
      <c r="T152" s="86">
        <v>0</v>
      </c>
      <c r="U152" s="86">
        <v>0</v>
      </c>
      <c r="V152" s="86">
        <f>F152+G152+H152+I152+J152+K152+L152+M152+N152+O152+P152+Q152+R152+S152+T152+U152</f>
        <v>383189.7</v>
      </c>
      <c r="W152" s="84" t="s">
        <v>14</v>
      </c>
      <c r="X152" s="32" t="s">
        <v>212</v>
      </c>
    </row>
    <row r="153" spans="2:24" s="47" customFormat="1" ht="36" customHeight="1" x14ac:dyDescent="0.25">
      <c r="B153" s="129"/>
      <c r="C153" s="106"/>
      <c r="D153" s="100"/>
      <c r="E153" s="100"/>
      <c r="F153" s="82">
        <v>0</v>
      </c>
      <c r="G153" s="82">
        <v>0</v>
      </c>
      <c r="H153" s="82">
        <v>0</v>
      </c>
      <c r="I153" s="82">
        <v>0</v>
      </c>
      <c r="J153" s="82">
        <v>0</v>
      </c>
      <c r="K153" s="82">
        <v>0</v>
      </c>
      <c r="L153" s="82">
        <v>0</v>
      </c>
      <c r="M153" s="82">
        <v>0</v>
      </c>
      <c r="N153" s="82">
        <v>0</v>
      </c>
      <c r="O153" s="82">
        <v>0</v>
      </c>
      <c r="P153" s="86">
        <v>0</v>
      </c>
      <c r="Q153" s="86">
        <v>0</v>
      </c>
      <c r="R153" s="86">
        <v>0</v>
      </c>
      <c r="S153" s="86">
        <v>0</v>
      </c>
      <c r="T153" s="86">
        <v>0</v>
      </c>
      <c r="U153" s="86">
        <v>0</v>
      </c>
      <c r="V153" s="86">
        <f>F153+G153+H153+I153+J153+K153+L153+M153+N153+O153+P153</f>
        <v>0</v>
      </c>
      <c r="W153" s="84" t="s">
        <v>15</v>
      </c>
      <c r="X153" s="32"/>
    </row>
    <row r="154" spans="2:24" s="47" customFormat="1" ht="36" customHeight="1" x14ac:dyDescent="0.25">
      <c r="B154" s="129"/>
      <c r="C154" s="106"/>
      <c r="D154" s="88" t="s">
        <v>284</v>
      </c>
      <c r="E154" s="100" t="s">
        <v>226</v>
      </c>
      <c r="F154" s="82">
        <f>F155+F156+F157+F158</f>
        <v>0</v>
      </c>
      <c r="G154" s="82">
        <f t="shared" ref="G154:V154" si="129">G155+G156+G157+G158</f>
        <v>0</v>
      </c>
      <c r="H154" s="82">
        <f t="shared" si="129"/>
        <v>0</v>
      </c>
      <c r="I154" s="82">
        <f t="shared" si="129"/>
        <v>0</v>
      </c>
      <c r="J154" s="82">
        <f t="shared" si="129"/>
        <v>0</v>
      </c>
      <c r="K154" s="82">
        <f t="shared" si="129"/>
        <v>0</v>
      </c>
      <c r="L154" s="82">
        <f t="shared" si="129"/>
        <v>0</v>
      </c>
      <c r="M154" s="82">
        <f t="shared" si="129"/>
        <v>0</v>
      </c>
      <c r="N154" s="82">
        <f t="shared" si="129"/>
        <v>0</v>
      </c>
      <c r="O154" s="82">
        <f t="shared" si="129"/>
        <v>7280</v>
      </c>
      <c r="P154" s="86">
        <f t="shared" si="129"/>
        <v>58759.8</v>
      </c>
      <c r="Q154" s="86">
        <f t="shared" si="129"/>
        <v>50000</v>
      </c>
      <c r="R154" s="86">
        <f t="shared" si="129"/>
        <v>50000</v>
      </c>
      <c r="S154" s="86">
        <f t="shared" si="129"/>
        <v>174058.7</v>
      </c>
      <c r="T154" s="86">
        <f t="shared" si="129"/>
        <v>181021.1</v>
      </c>
      <c r="U154" s="86">
        <f t="shared" si="129"/>
        <v>188261.9</v>
      </c>
      <c r="V154" s="86">
        <f t="shared" si="129"/>
        <v>709381.5</v>
      </c>
      <c r="W154" s="84" t="s">
        <v>11</v>
      </c>
      <c r="X154" s="32"/>
    </row>
    <row r="155" spans="2:24" s="47" customFormat="1" ht="36" customHeight="1" x14ac:dyDescent="0.25">
      <c r="B155" s="129"/>
      <c r="C155" s="106"/>
      <c r="D155" s="88"/>
      <c r="E155" s="100"/>
      <c r="F155" s="82">
        <v>0</v>
      </c>
      <c r="G155" s="82">
        <v>0</v>
      </c>
      <c r="H155" s="82">
        <v>0</v>
      </c>
      <c r="I155" s="82">
        <v>0</v>
      </c>
      <c r="J155" s="82">
        <v>0</v>
      </c>
      <c r="K155" s="82">
        <v>0</v>
      </c>
      <c r="L155" s="82">
        <v>0</v>
      </c>
      <c r="M155" s="82">
        <v>0</v>
      </c>
      <c r="N155" s="82">
        <v>0</v>
      </c>
      <c r="O155" s="82">
        <v>0</v>
      </c>
      <c r="P155" s="86">
        <v>0</v>
      </c>
      <c r="Q155" s="86">
        <v>0</v>
      </c>
      <c r="R155" s="86">
        <v>0</v>
      </c>
      <c r="S155" s="86">
        <v>0</v>
      </c>
      <c r="T155" s="86">
        <v>0</v>
      </c>
      <c r="U155" s="86">
        <v>0</v>
      </c>
      <c r="V155" s="86">
        <f>F155+G155+H155+I155+J155+K155+L155+M155+N155+O155+P155</f>
        <v>0</v>
      </c>
      <c r="W155" s="84" t="s">
        <v>12</v>
      </c>
      <c r="X155" s="32"/>
    </row>
    <row r="156" spans="2:24" s="47" customFormat="1" ht="36" customHeight="1" x14ac:dyDescent="0.25">
      <c r="B156" s="129"/>
      <c r="C156" s="106"/>
      <c r="D156" s="88"/>
      <c r="E156" s="100"/>
      <c r="F156" s="82">
        <v>0</v>
      </c>
      <c r="G156" s="82">
        <v>0</v>
      </c>
      <c r="H156" s="82">
        <v>0</v>
      </c>
      <c r="I156" s="82">
        <v>0</v>
      </c>
      <c r="J156" s="82">
        <v>0</v>
      </c>
      <c r="K156" s="82">
        <v>0</v>
      </c>
      <c r="L156" s="82">
        <v>0</v>
      </c>
      <c r="M156" s="82">
        <v>0</v>
      </c>
      <c r="N156" s="82">
        <v>0</v>
      </c>
      <c r="O156" s="82">
        <v>0</v>
      </c>
      <c r="P156" s="86">
        <v>0</v>
      </c>
      <c r="Q156" s="86">
        <v>0</v>
      </c>
      <c r="R156" s="86">
        <v>0</v>
      </c>
      <c r="S156" s="86">
        <v>0</v>
      </c>
      <c r="T156" s="86">
        <v>0</v>
      </c>
      <c r="U156" s="86">
        <v>0</v>
      </c>
      <c r="V156" s="86">
        <f>F156+G156+H156+I156+J156+K156+L156+M156+N156+O156+P156</f>
        <v>0</v>
      </c>
      <c r="W156" s="84" t="s">
        <v>13</v>
      </c>
      <c r="X156" s="32"/>
    </row>
    <row r="157" spans="2:24" s="47" customFormat="1" ht="36" customHeight="1" x14ac:dyDescent="0.25">
      <c r="B157" s="129"/>
      <c r="C157" s="106"/>
      <c r="D157" s="88"/>
      <c r="E157" s="100"/>
      <c r="F157" s="82">
        <v>0</v>
      </c>
      <c r="G157" s="82">
        <v>0</v>
      </c>
      <c r="H157" s="82">
        <v>0</v>
      </c>
      <c r="I157" s="82">
        <v>0</v>
      </c>
      <c r="J157" s="82">
        <v>0</v>
      </c>
      <c r="K157" s="82">
        <v>0</v>
      </c>
      <c r="L157" s="82">
        <v>0</v>
      </c>
      <c r="M157" s="82">
        <v>0</v>
      </c>
      <c r="N157" s="82">
        <v>0</v>
      </c>
      <c r="O157" s="82">
        <v>7280</v>
      </c>
      <c r="P157" s="86">
        <v>58759.8</v>
      </c>
      <c r="Q157" s="86">
        <v>50000</v>
      </c>
      <c r="R157" s="86">
        <v>50000</v>
      </c>
      <c r="S157" s="86">
        <v>174058.7</v>
      </c>
      <c r="T157" s="86">
        <v>181021.1</v>
      </c>
      <c r="U157" s="86">
        <v>188261.9</v>
      </c>
      <c r="V157" s="86">
        <f>F157+G157+H157+I157+J157+K157+L157+M157+N157+O157+P157+Q157+R157+S157+T157+U157</f>
        <v>709381.5</v>
      </c>
      <c r="W157" s="84" t="s">
        <v>14</v>
      </c>
      <c r="X157" s="32" t="s">
        <v>212</v>
      </c>
    </row>
    <row r="158" spans="2:24" s="47" customFormat="1" ht="36" customHeight="1" x14ac:dyDescent="0.25">
      <c r="B158" s="130"/>
      <c r="C158" s="107"/>
      <c r="D158" s="89"/>
      <c r="E158" s="100"/>
      <c r="F158" s="82">
        <v>0</v>
      </c>
      <c r="G158" s="82">
        <v>0</v>
      </c>
      <c r="H158" s="82">
        <v>0</v>
      </c>
      <c r="I158" s="82">
        <v>0</v>
      </c>
      <c r="J158" s="82">
        <v>0</v>
      </c>
      <c r="K158" s="82">
        <v>0</v>
      </c>
      <c r="L158" s="82">
        <v>0</v>
      </c>
      <c r="M158" s="82">
        <v>0</v>
      </c>
      <c r="N158" s="82">
        <v>0</v>
      </c>
      <c r="O158" s="82">
        <v>0</v>
      </c>
      <c r="P158" s="86">
        <v>0</v>
      </c>
      <c r="Q158" s="86">
        <v>0</v>
      </c>
      <c r="R158" s="86">
        <v>0</v>
      </c>
      <c r="S158" s="86">
        <v>0</v>
      </c>
      <c r="T158" s="86">
        <v>0</v>
      </c>
      <c r="U158" s="86">
        <v>0</v>
      </c>
      <c r="V158" s="86">
        <f>F158+G158+H158+I158+J158+K158+L158+M158+N158+O158+P158</f>
        <v>0</v>
      </c>
      <c r="W158" s="84" t="s">
        <v>15</v>
      </c>
      <c r="X158" s="32"/>
    </row>
    <row r="159" spans="2:24" s="47" customFormat="1" ht="36" customHeight="1" x14ac:dyDescent="0.25">
      <c r="B159" s="143" t="s">
        <v>315</v>
      </c>
      <c r="C159" s="99" t="s">
        <v>316</v>
      </c>
      <c r="D159" s="102">
        <v>2024</v>
      </c>
      <c r="E159" s="100" t="s">
        <v>226</v>
      </c>
      <c r="F159" s="82">
        <f>F160+F161+F162+F163</f>
        <v>0</v>
      </c>
      <c r="G159" s="82">
        <f t="shared" ref="G159:U159" si="130">G160+G161+G162+G163</f>
        <v>0</v>
      </c>
      <c r="H159" s="82">
        <f t="shared" si="130"/>
        <v>0</v>
      </c>
      <c r="I159" s="82">
        <f t="shared" si="130"/>
        <v>0</v>
      </c>
      <c r="J159" s="82">
        <f t="shared" si="130"/>
        <v>0</v>
      </c>
      <c r="K159" s="82">
        <f t="shared" si="130"/>
        <v>0</v>
      </c>
      <c r="L159" s="82">
        <f t="shared" si="130"/>
        <v>0</v>
      </c>
      <c r="M159" s="82">
        <f t="shared" si="130"/>
        <v>0</v>
      </c>
      <c r="N159" s="82">
        <f t="shared" si="130"/>
        <v>0</v>
      </c>
      <c r="O159" s="82">
        <f t="shared" si="130"/>
        <v>38125.699999999997</v>
      </c>
      <c r="P159" s="86">
        <f t="shared" si="130"/>
        <v>0</v>
      </c>
      <c r="Q159" s="86">
        <f t="shared" si="130"/>
        <v>0</v>
      </c>
      <c r="R159" s="86">
        <f t="shared" si="130"/>
        <v>0</v>
      </c>
      <c r="S159" s="86">
        <f t="shared" si="130"/>
        <v>0</v>
      </c>
      <c r="T159" s="86">
        <f t="shared" si="130"/>
        <v>0</v>
      </c>
      <c r="U159" s="86">
        <f t="shared" si="130"/>
        <v>0</v>
      </c>
      <c r="V159" s="86">
        <f>V160+V161+V162+V163</f>
        <v>38125.699999999997</v>
      </c>
      <c r="W159" s="97" t="s">
        <v>11</v>
      </c>
      <c r="X159" s="32"/>
    </row>
    <row r="160" spans="2:24" s="47" customFormat="1" ht="36" customHeight="1" x14ac:dyDescent="0.25">
      <c r="B160" s="144"/>
      <c r="C160" s="99"/>
      <c r="D160" s="103"/>
      <c r="E160" s="100"/>
      <c r="F160" s="82">
        <v>0</v>
      </c>
      <c r="G160" s="82">
        <v>0</v>
      </c>
      <c r="H160" s="82">
        <v>0</v>
      </c>
      <c r="I160" s="82">
        <v>0</v>
      </c>
      <c r="J160" s="82">
        <v>0</v>
      </c>
      <c r="K160" s="82">
        <v>0</v>
      </c>
      <c r="L160" s="82">
        <v>0</v>
      </c>
      <c r="M160" s="82">
        <v>0</v>
      </c>
      <c r="N160" s="82">
        <v>0</v>
      </c>
      <c r="O160" s="82">
        <v>0</v>
      </c>
      <c r="P160" s="85">
        <v>0</v>
      </c>
      <c r="Q160" s="85">
        <v>0</v>
      </c>
      <c r="R160" s="85">
        <v>0</v>
      </c>
      <c r="S160" s="85">
        <v>0</v>
      </c>
      <c r="T160" s="85">
        <v>0</v>
      </c>
      <c r="U160" s="85">
        <v>0</v>
      </c>
      <c r="V160" s="86">
        <f>F160+G160+H160+I160+J160+K160+L160+M160+N160+O160+P160+Q160+R160+S160+T160+U160</f>
        <v>0</v>
      </c>
      <c r="W160" s="97" t="s">
        <v>12</v>
      </c>
      <c r="X160" s="32"/>
    </row>
    <row r="161" spans="2:24" s="47" customFormat="1" ht="36" customHeight="1" x14ac:dyDescent="0.25">
      <c r="B161" s="144"/>
      <c r="C161" s="99"/>
      <c r="D161" s="103"/>
      <c r="E161" s="100"/>
      <c r="F161" s="82">
        <v>0</v>
      </c>
      <c r="G161" s="82">
        <v>0</v>
      </c>
      <c r="H161" s="82">
        <v>0</v>
      </c>
      <c r="I161" s="82">
        <v>0</v>
      </c>
      <c r="J161" s="82">
        <v>0</v>
      </c>
      <c r="K161" s="82">
        <v>0</v>
      </c>
      <c r="L161" s="82">
        <v>0</v>
      </c>
      <c r="M161" s="82">
        <v>0</v>
      </c>
      <c r="N161" s="82">
        <v>0</v>
      </c>
      <c r="O161" s="82">
        <v>6495.4</v>
      </c>
      <c r="P161" s="85">
        <v>0</v>
      </c>
      <c r="Q161" s="85">
        <v>0</v>
      </c>
      <c r="R161" s="85">
        <v>0</v>
      </c>
      <c r="S161" s="85">
        <v>0</v>
      </c>
      <c r="T161" s="85">
        <v>0</v>
      </c>
      <c r="U161" s="85">
        <v>0</v>
      </c>
      <c r="V161" s="86">
        <f>F161+G161+H161+I161+J161+K161+L161+M161+N161+O161+P161+Q161+R161+S161+T161+U161</f>
        <v>6495.4</v>
      </c>
      <c r="W161" s="97" t="s">
        <v>13</v>
      </c>
      <c r="X161" s="32"/>
    </row>
    <row r="162" spans="2:24" s="47" customFormat="1" ht="36" customHeight="1" x14ac:dyDescent="0.25">
      <c r="B162" s="144"/>
      <c r="C162" s="99"/>
      <c r="D162" s="103"/>
      <c r="E162" s="100"/>
      <c r="F162" s="82">
        <v>0</v>
      </c>
      <c r="G162" s="82">
        <v>0</v>
      </c>
      <c r="H162" s="82">
        <v>0</v>
      </c>
      <c r="I162" s="82">
        <v>0</v>
      </c>
      <c r="J162" s="82">
        <v>0</v>
      </c>
      <c r="K162" s="82">
        <v>0</v>
      </c>
      <c r="L162" s="82">
        <v>0</v>
      </c>
      <c r="M162" s="82">
        <v>0</v>
      </c>
      <c r="N162" s="82">
        <v>0</v>
      </c>
      <c r="O162" s="82">
        <v>31630.3</v>
      </c>
      <c r="P162" s="85">
        <v>0</v>
      </c>
      <c r="Q162" s="85">
        <v>0</v>
      </c>
      <c r="R162" s="85">
        <v>0</v>
      </c>
      <c r="S162" s="85">
        <v>0</v>
      </c>
      <c r="T162" s="85">
        <v>0</v>
      </c>
      <c r="U162" s="85">
        <v>0</v>
      </c>
      <c r="V162" s="86">
        <f>F162+G162+H162+I162+J162+K162+L162+M162+N162+O162+P162+Q162+R162+S162+T162+U162</f>
        <v>31630.3</v>
      </c>
      <c r="W162" s="97" t="s">
        <v>14</v>
      </c>
      <c r="X162" s="32" t="s">
        <v>203</v>
      </c>
    </row>
    <row r="163" spans="2:24" s="47" customFormat="1" ht="36" customHeight="1" x14ac:dyDescent="0.25">
      <c r="B163" s="144"/>
      <c r="C163" s="99"/>
      <c r="D163" s="103"/>
      <c r="E163" s="100"/>
      <c r="F163" s="82">
        <v>0</v>
      </c>
      <c r="G163" s="82">
        <v>0</v>
      </c>
      <c r="H163" s="82">
        <v>0</v>
      </c>
      <c r="I163" s="82">
        <v>0</v>
      </c>
      <c r="J163" s="82">
        <v>0</v>
      </c>
      <c r="K163" s="82">
        <v>0</v>
      </c>
      <c r="L163" s="82">
        <v>0</v>
      </c>
      <c r="M163" s="82">
        <v>0</v>
      </c>
      <c r="N163" s="82">
        <v>0</v>
      </c>
      <c r="O163" s="82">
        <v>0</v>
      </c>
      <c r="P163" s="85">
        <v>0</v>
      </c>
      <c r="Q163" s="85">
        <v>0</v>
      </c>
      <c r="R163" s="85">
        <v>0</v>
      </c>
      <c r="S163" s="85">
        <v>0</v>
      </c>
      <c r="T163" s="85">
        <v>0</v>
      </c>
      <c r="U163" s="85">
        <v>0</v>
      </c>
      <c r="V163" s="86">
        <f>F163+G163+H163+I163+J163+K163+L163+M163+N163+O163+P163+Q163+R163+S163+T163+U163</f>
        <v>0</v>
      </c>
      <c r="W163" s="97" t="s">
        <v>15</v>
      </c>
      <c r="X163" s="32"/>
    </row>
    <row r="164" spans="2:24" s="47" customFormat="1" ht="36" customHeight="1" x14ac:dyDescent="0.25">
      <c r="B164" s="102" t="s">
        <v>263</v>
      </c>
      <c r="C164" s="105" t="s">
        <v>306</v>
      </c>
      <c r="D164" s="102" t="s">
        <v>308</v>
      </c>
      <c r="E164" s="100" t="s">
        <v>221</v>
      </c>
      <c r="F164" s="82">
        <f>F165+F166+F167+F168</f>
        <v>54920.5</v>
      </c>
      <c r="G164" s="82">
        <f t="shared" ref="G164:U164" si="131">G165+G166+G167+G168</f>
        <v>69173.599999999991</v>
      </c>
      <c r="H164" s="82">
        <f t="shared" si="131"/>
        <v>63653.399999999994</v>
      </c>
      <c r="I164" s="82">
        <f t="shared" si="131"/>
        <v>63986.5</v>
      </c>
      <c r="J164" s="82">
        <f t="shared" si="131"/>
        <v>53793.700000000004</v>
      </c>
      <c r="K164" s="82">
        <f t="shared" si="131"/>
        <v>64744.4</v>
      </c>
      <c r="L164" s="82">
        <f t="shared" si="131"/>
        <v>82734.799999999988</v>
      </c>
      <c r="M164" s="82">
        <f>M165+M166+M167+M168</f>
        <v>180672.3</v>
      </c>
      <c r="N164" s="82">
        <f t="shared" si="131"/>
        <v>176752.40000000002</v>
      </c>
      <c r="O164" s="82">
        <f t="shared" si="131"/>
        <v>173237.8</v>
      </c>
      <c r="P164" s="86">
        <f t="shared" si="131"/>
        <v>0</v>
      </c>
      <c r="Q164" s="86">
        <f t="shared" si="131"/>
        <v>0</v>
      </c>
      <c r="R164" s="86">
        <f t="shared" si="131"/>
        <v>0</v>
      </c>
      <c r="S164" s="86">
        <f t="shared" si="131"/>
        <v>0</v>
      </c>
      <c r="T164" s="86">
        <f t="shared" si="131"/>
        <v>0</v>
      </c>
      <c r="U164" s="86">
        <f t="shared" si="131"/>
        <v>0</v>
      </c>
      <c r="V164" s="86">
        <f>V165+V166+V167+V168</f>
        <v>983669.4</v>
      </c>
      <c r="W164" s="84" t="s">
        <v>11</v>
      </c>
      <c r="X164" s="32"/>
    </row>
    <row r="165" spans="2:24" s="47" customFormat="1" ht="36" customHeight="1" x14ac:dyDescent="0.25">
      <c r="B165" s="103"/>
      <c r="C165" s="106"/>
      <c r="D165" s="103"/>
      <c r="E165" s="100"/>
      <c r="F165" s="82">
        <f>F170+F185</f>
        <v>0</v>
      </c>
      <c r="G165" s="82">
        <f t="shared" ref="G165:U165" si="132">G170+G185</f>
        <v>1400</v>
      </c>
      <c r="H165" s="82">
        <f t="shared" si="132"/>
        <v>955.5</v>
      </c>
      <c r="I165" s="82">
        <f t="shared" si="132"/>
        <v>465</v>
      </c>
      <c r="J165" s="82">
        <f t="shared" si="132"/>
        <v>0</v>
      </c>
      <c r="K165" s="82">
        <f t="shared" si="132"/>
        <v>0</v>
      </c>
      <c r="L165" s="82">
        <f t="shared" si="132"/>
        <v>0</v>
      </c>
      <c r="M165" s="82">
        <f t="shared" si="132"/>
        <v>50000</v>
      </c>
      <c r="N165" s="82">
        <f t="shared" si="132"/>
        <v>73455.600000000006</v>
      </c>
      <c r="O165" s="82">
        <f t="shared" si="132"/>
        <v>41564.9</v>
      </c>
      <c r="P165" s="86">
        <f t="shared" si="132"/>
        <v>0</v>
      </c>
      <c r="Q165" s="86">
        <f t="shared" si="132"/>
        <v>0</v>
      </c>
      <c r="R165" s="86">
        <f t="shared" si="132"/>
        <v>0</v>
      </c>
      <c r="S165" s="86">
        <f t="shared" si="132"/>
        <v>0</v>
      </c>
      <c r="T165" s="86">
        <f t="shared" si="132"/>
        <v>0</v>
      </c>
      <c r="U165" s="86">
        <f t="shared" si="132"/>
        <v>0</v>
      </c>
      <c r="V165" s="86">
        <f>F165+G165+H165+I165+J165+K165+L165+M165+N165+O165+P165+Q165+R165+S165+T165+U165</f>
        <v>167841</v>
      </c>
      <c r="W165" s="84" t="s">
        <v>12</v>
      </c>
      <c r="X165" s="32"/>
    </row>
    <row r="166" spans="2:24" s="47" customFormat="1" ht="38.25" customHeight="1" x14ac:dyDescent="0.25">
      <c r="B166" s="103"/>
      <c r="C166" s="106"/>
      <c r="D166" s="103"/>
      <c r="E166" s="100"/>
      <c r="F166" s="82">
        <f>F171+F186</f>
        <v>0</v>
      </c>
      <c r="G166" s="82">
        <f t="shared" ref="G166:U166" si="133">G171+G186</f>
        <v>0</v>
      </c>
      <c r="H166" s="82">
        <f t="shared" si="133"/>
        <v>94.5</v>
      </c>
      <c r="I166" s="82">
        <f t="shared" si="133"/>
        <v>35</v>
      </c>
      <c r="J166" s="82">
        <f t="shared" si="133"/>
        <v>0</v>
      </c>
      <c r="K166" s="82">
        <f t="shared" si="133"/>
        <v>0</v>
      </c>
      <c r="L166" s="82">
        <f t="shared" si="133"/>
        <v>0</v>
      </c>
      <c r="M166" s="82">
        <f t="shared" si="133"/>
        <v>0</v>
      </c>
      <c r="N166" s="82">
        <f t="shared" si="133"/>
        <v>0</v>
      </c>
      <c r="O166" s="82">
        <f t="shared" si="133"/>
        <v>419.9</v>
      </c>
      <c r="P166" s="86">
        <f t="shared" si="133"/>
        <v>0</v>
      </c>
      <c r="Q166" s="86">
        <f t="shared" si="133"/>
        <v>0</v>
      </c>
      <c r="R166" s="86">
        <f t="shared" si="133"/>
        <v>0</v>
      </c>
      <c r="S166" s="86">
        <f t="shared" si="133"/>
        <v>0</v>
      </c>
      <c r="T166" s="86">
        <f t="shared" si="133"/>
        <v>0</v>
      </c>
      <c r="U166" s="86">
        <f t="shared" si="133"/>
        <v>0</v>
      </c>
      <c r="V166" s="86">
        <f>F166+G166+H166+I166+J166+K166+L166+M166+N166+O166+P166+Q166+R166+S166+T166+U166</f>
        <v>549.4</v>
      </c>
      <c r="W166" s="84" t="s">
        <v>13</v>
      </c>
      <c r="X166" s="32"/>
    </row>
    <row r="167" spans="2:24" s="47" customFormat="1" ht="36" customHeight="1" x14ac:dyDescent="0.25">
      <c r="B167" s="103"/>
      <c r="C167" s="106"/>
      <c r="D167" s="103"/>
      <c r="E167" s="100"/>
      <c r="F167" s="82">
        <f>F172+F187</f>
        <v>54920.5</v>
      </c>
      <c r="G167" s="82">
        <f t="shared" ref="G167:U167" si="134">G172+G187</f>
        <v>67773.599999999991</v>
      </c>
      <c r="H167" s="82">
        <f t="shared" si="134"/>
        <v>62603.399999999994</v>
      </c>
      <c r="I167" s="82">
        <f t="shared" si="134"/>
        <v>63486.5</v>
      </c>
      <c r="J167" s="82">
        <f t="shared" si="134"/>
        <v>53793.700000000004</v>
      </c>
      <c r="K167" s="82">
        <f t="shared" si="134"/>
        <v>64744.4</v>
      </c>
      <c r="L167" s="82">
        <f t="shared" si="134"/>
        <v>82734.799999999988</v>
      </c>
      <c r="M167" s="82">
        <f t="shared" si="134"/>
        <v>130672.29999999999</v>
      </c>
      <c r="N167" s="82">
        <f t="shared" si="134"/>
        <v>103296.8</v>
      </c>
      <c r="O167" s="82">
        <f t="shared" si="134"/>
        <v>131253</v>
      </c>
      <c r="P167" s="86">
        <f t="shared" si="134"/>
        <v>0</v>
      </c>
      <c r="Q167" s="86">
        <f t="shared" si="134"/>
        <v>0</v>
      </c>
      <c r="R167" s="86">
        <f t="shared" si="134"/>
        <v>0</v>
      </c>
      <c r="S167" s="86">
        <f t="shared" si="134"/>
        <v>0</v>
      </c>
      <c r="T167" s="86">
        <f t="shared" si="134"/>
        <v>0</v>
      </c>
      <c r="U167" s="86">
        <f t="shared" si="134"/>
        <v>0</v>
      </c>
      <c r="V167" s="86">
        <f>F167+G167+H167+I167+J167+K167+L167+M167+N167+O167+P167+Q167+R167+S167+T167+U167</f>
        <v>815279</v>
      </c>
      <c r="W167" s="84" t="s">
        <v>14</v>
      </c>
      <c r="X167" s="32"/>
    </row>
    <row r="168" spans="2:24" s="47" customFormat="1" ht="32.25" customHeight="1" x14ac:dyDescent="0.25">
      <c r="B168" s="103"/>
      <c r="C168" s="106"/>
      <c r="D168" s="103"/>
      <c r="E168" s="100"/>
      <c r="F168" s="82">
        <f>F173+F188</f>
        <v>0</v>
      </c>
      <c r="G168" s="82">
        <f t="shared" ref="G168:U168" si="135">G173+G188</f>
        <v>0</v>
      </c>
      <c r="H168" s="82">
        <f t="shared" si="135"/>
        <v>0</v>
      </c>
      <c r="I168" s="82">
        <f t="shared" si="135"/>
        <v>0</v>
      </c>
      <c r="J168" s="82">
        <f t="shared" si="135"/>
        <v>0</v>
      </c>
      <c r="K168" s="82">
        <f t="shared" si="135"/>
        <v>0</v>
      </c>
      <c r="L168" s="82">
        <f t="shared" si="135"/>
        <v>0</v>
      </c>
      <c r="M168" s="82">
        <f t="shared" si="135"/>
        <v>0</v>
      </c>
      <c r="N168" s="82">
        <f t="shared" si="135"/>
        <v>0</v>
      </c>
      <c r="O168" s="82">
        <f t="shared" si="135"/>
        <v>0</v>
      </c>
      <c r="P168" s="86">
        <f t="shared" si="135"/>
        <v>0</v>
      </c>
      <c r="Q168" s="86">
        <f t="shared" si="135"/>
        <v>0</v>
      </c>
      <c r="R168" s="86">
        <f t="shared" si="135"/>
        <v>0</v>
      </c>
      <c r="S168" s="86">
        <f t="shared" si="135"/>
        <v>0</v>
      </c>
      <c r="T168" s="86">
        <f t="shared" si="135"/>
        <v>0</v>
      </c>
      <c r="U168" s="86">
        <f t="shared" si="135"/>
        <v>0</v>
      </c>
      <c r="V168" s="86">
        <f>F168+G168+H168+I168+J168+K168+L168+M168+N168+O168+P168</f>
        <v>0</v>
      </c>
      <c r="W168" s="84" t="s">
        <v>15</v>
      </c>
      <c r="X168" s="32"/>
    </row>
    <row r="169" spans="2:24" s="47" customFormat="1" ht="36" customHeight="1" x14ac:dyDescent="0.25">
      <c r="B169" s="100" t="s">
        <v>264</v>
      </c>
      <c r="C169" s="101" t="s">
        <v>22</v>
      </c>
      <c r="D169" s="100" t="s">
        <v>308</v>
      </c>
      <c r="E169" s="100" t="s">
        <v>228</v>
      </c>
      <c r="F169" s="82">
        <f>F170+F171+F172+F173</f>
        <v>3994.8</v>
      </c>
      <c r="G169" s="82">
        <f t="shared" ref="G169:V169" si="136">G170+G171+G172+G173</f>
        <v>11581.4</v>
      </c>
      <c r="H169" s="82">
        <f t="shared" si="136"/>
        <v>11298.2</v>
      </c>
      <c r="I169" s="82">
        <f t="shared" si="136"/>
        <v>8430.9</v>
      </c>
      <c r="J169" s="82">
        <f t="shared" si="136"/>
        <v>9386.9</v>
      </c>
      <c r="K169" s="82">
        <f t="shared" si="136"/>
        <v>9965.1</v>
      </c>
      <c r="L169" s="82">
        <f t="shared" si="136"/>
        <v>9823.9</v>
      </c>
      <c r="M169" s="82">
        <f t="shared" si="136"/>
        <v>83581.100000000006</v>
      </c>
      <c r="N169" s="82">
        <f t="shared" si="136"/>
        <v>80959.400000000009</v>
      </c>
      <c r="O169" s="82">
        <f t="shared" si="136"/>
        <v>55144.800000000003</v>
      </c>
      <c r="P169" s="86">
        <f t="shared" si="136"/>
        <v>0</v>
      </c>
      <c r="Q169" s="86">
        <f t="shared" si="136"/>
        <v>0</v>
      </c>
      <c r="R169" s="86">
        <f t="shared" si="136"/>
        <v>0</v>
      </c>
      <c r="S169" s="86">
        <f t="shared" si="136"/>
        <v>0</v>
      </c>
      <c r="T169" s="86">
        <f t="shared" si="136"/>
        <v>0</v>
      </c>
      <c r="U169" s="86">
        <f t="shared" si="136"/>
        <v>0</v>
      </c>
      <c r="V169" s="86">
        <f t="shared" si="136"/>
        <v>284166.5</v>
      </c>
      <c r="W169" s="84" t="s">
        <v>11</v>
      </c>
      <c r="X169" s="32"/>
    </row>
    <row r="170" spans="2:24" s="47" customFormat="1" ht="36" customHeight="1" x14ac:dyDescent="0.25">
      <c r="B170" s="100"/>
      <c r="C170" s="101"/>
      <c r="D170" s="100"/>
      <c r="E170" s="100"/>
      <c r="F170" s="82">
        <f>F175+F180</f>
        <v>0</v>
      </c>
      <c r="G170" s="82">
        <f t="shared" ref="G170:U170" si="137">G175+G180</f>
        <v>1400</v>
      </c>
      <c r="H170" s="82">
        <f t="shared" si="137"/>
        <v>955.5</v>
      </c>
      <c r="I170" s="82">
        <f t="shared" si="137"/>
        <v>465</v>
      </c>
      <c r="J170" s="82">
        <f t="shared" si="137"/>
        <v>0</v>
      </c>
      <c r="K170" s="82">
        <f t="shared" si="137"/>
        <v>0</v>
      </c>
      <c r="L170" s="82">
        <f t="shared" si="137"/>
        <v>0</v>
      </c>
      <c r="M170" s="82">
        <f t="shared" si="137"/>
        <v>50000</v>
      </c>
      <c r="N170" s="82">
        <f t="shared" si="137"/>
        <v>73455.600000000006</v>
      </c>
      <c r="O170" s="82">
        <f t="shared" si="137"/>
        <v>41564.9</v>
      </c>
      <c r="P170" s="86">
        <f t="shared" si="137"/>
        <v>0</v>
      </c>
      <c r="Q170" s="86">
        <f t="shared" si="137"/>
        <v>0</v>
      </c>
      <c r="R170" s="86">
        <f t="shared" si="137"/>
        <v>0</v>
      </c>
      <c r="S170" s="86">
        <f t="shared" si="137"/>
        <v>0</v>
      </c>
      <c r="T170" s="86">
        <f t="shared" si="137"/>
        <v>0</v>
      </c>
      <c r="U170" s="86">
        <f t="shared" si="137"/>
        <v>0</v>
      </c>
      <c r="V170" s="86">
        <f>F170+G170+H170+I170+J170+K170+L170+M170+N170+O170+P170+Q170+R170+S170+T170+U170</f>
        <v>167841</v>
      </c>
      <c r="W170" s="84" t="s">
        <v>12</v>
      </c>
      <c r="X170" s="32"/>
    </row>
    <row r="171" spans="2:24" s="47" customFormat="1" ht="36" customHeight="1" x14ac:dyDescent="0.25">
      <c r="B171" s="100"/>
      <c r="C171" s="101"/>
      <c r="D171" s="100"/>
      <c r="E171" s="100"/>
      <c r="F171" s="82">
        <f>F176+F181</f>
        <v>0</v>
      </c>
      <c r="G171" s="82">
        <f t="shared" ref="G171:U171" si="138">G176+G181</f>
        <v>0</v>
      </c>
      <c r="H171" s="82">
        <f t="shared" si="138"/>
        <v>94.5</v>
      </c>
      <c r="I171" s="82">
        <f t="shared" si="138"/>
        <v>35</v>
      </c>
      <c r="J171" s="82">
        <f t="shared" si="138"/>
        <v>0</v>
      </c>
      <c r="K171" s="82">
        <f t="shared" si="138"/>
        <v>0</v>
      </c>
      <c r="L171" s="82">
        <f t="shared" si="138"/>
        <v>0</v>
      </c>
      <c r="M171" s="82">
        <f t="shared" si="138"/>
        <v>0</v>
      </c>
      <c r="N171" s="82">
        <f t="shared" si="138"/>
        <v>0</v>
      </c>
      <c r="O171" s="82">
        <f>O176+O181</f>
        <v>419.9</v>
      </c>
      <c r="P171" s="86">
        <f t="shared" si="138"/>
        <v>0</v>
      </c>
      <c r="Q171" s="86">
        <f t="shared" si="138"/>
        <v>0</v>
      </c>
      <c r="R171" s="86">
        <f t="shared" si="138"/>
        <v>0</v>
      </c>
      <c r="S171" s="86">
        <f t="shared" si="138"/>
        <v>0</v>
      </c>
      <c r="T171" s="86">
        <f t="shared" si="138"/>
        <v>0</v>
      </c>
      <c r="U171" s="86">
        <f t="shared" si="138"/>
        <v>0</v>
      </c>
      <c r="V171" s="86">
        <f>F171+G171+H171+I171+J171+K171+L171+M171+N171+O171+P171+Q171+R171+S171+T171+U171</f>
        <v>549.4</v>
      </c>
      <c r="W171" s="84" t="s">
        <v>13</v>
      </c>
      <c r="X171" s="32"/>
    </row>
    <row r="172" spans="2:24" s="47" customFormat="1" ht="36" customHeight="1" x14ac:dyDescent="0.25">
      <c r="B172" s="100"/>
      <c r="C172" s="101"/>
      <c r="D172" s="100"/>
      <c r="E172" s="100"/>
      <c r="F172" s="82">
        <f>F177+F182</f>
        <v>3994.8</v>
      </c>
      <c r="G172" s="82">
        <f t="shared" ref="G172:U172" si="139">G177+G182</f>
        <v>10181.4</v>
      </c>
      <c r="H172" s="82">
        <f t="shared" si="139"/>
        <v>10248.200000000001</v>
      </c>
      <c r="I172" s="82">
        <f t="shared" si="139"/>
        <v>7930.9</v>
      </c>
      <c r="J172" s="82">
        <f t="shared" si="139"/>
        <v>9386.9</v>
      </c>
      <c r="K172" s="82">
        <f t="shared" si="139"/>
        <v>9965.1</v>
      </c>
      <c r="L172" s="82">
        <f t="shared" si="139"/>
        <v>9823.9</v>
      </c>
      <c r="M172" s="82">
        <f t="shared" si="139"/>
        <v>33581.1</v>
      </c>
      <c r="N172" s="82">
        <f t="shared" si="139"/>
        <v>7503.8</v>
      </c>
      <c r="O172" s="82">
        <f t="shared" si="139"/>
        <v>13160</v>
      </c>
      <c r="P172" s="86">
        <f t="shared" si="139"/>
        <v>0</v>
      </c>
      <c r="Q172" s="86">
        <f t="shared" si="139"/>
        <v>0</v>
      </c>
      <c r="R172" s="86">
        <f t="shared" si="139"/>
        <v>0</v>
      </c>
      <c r="S172" s="86">
        <f t="shared" si="139"/>
        <v>0</v>
      </c>
      <c r="T172" s="86">
        <f t="shared" si="139"/>
        <v>0</v>
      </c>
      <c r="U172" s="86">
        <f t="shared" si="139"/>
        <v>0</v>
      </c>
      <c r="V172" s="86">
        <f>F172+G172+H172+I172+J172+K172+L172+M172+N172+O172+P172+Q172+R172+S172+T172+U172</f>
        <v>115776.1</v>
      </c>
      <c r="W172" s="84" t="s">
        <v>14</v>
      </c>
      <c r="X172" s="32" t="s">
        <v>211</v>
      </c>
    </row>
    <row r="173" spans="2:24" s="47" customFormat="1" ht="36" customHeight="1" x14ac:dyDescent="0.25">
      <c r="B173" s="100"/>
      <c r="C173" s="101"/>
      <c r="D173" s="100"/>
      <c r="E173" s="100"/>
      <c r="F173" s="82">
        <f>F178+F183</f>
        <v>0</v>
      </c>
      <c r="G173" s="82">
        <f t="shared" ref="G173:U173" si="140">G178+G183</f>
        <v>0</v>
      </c>
      <c r="H173" s="82">
        <f t="shared" si="140"/>
        <v>0</v>
      </c>
      <c r="I173" s="82">
        <f t="shared" si="140"/>
        <v>0</v>
      </c>
      <c r="J173" s="82">
        <f t="shared" si="140"/>
        <v>0</v>
      </c>
      <c r="K173" s="82">
        <f t="shared" si="140"/>
        <v>0</v>
      </c>
      <c r="L173" s="82">
        <f t="shared" si="140"/>
        <v>0</v>
      </c>
      <c r="M173" s="82">
        <f t="shared" si="140"/>
        <v>0</v>
      </c>
      <c r="N173" s="82">
        <f t="shared" si="140"/>
        <v>0</v>
      </c>
      <c r="O173" s="82">
        <f t="shared" si="140"/>
        <v>0</v>
      </c>
      <c r="P173" s="86">
        <f t="shared" si="140"/>
        <v>0</v>
      </c>
      <c r="Q173" s="86">
        <f t="shared" si="140"/>
        <v>0</v>
      </c>
      <c r="R173" s="86">
        <f t="shared" si="140"/>
        <v>0</v>
      </c>
      <c r="S173" s="86">
        <f t="shared" si="140"/>
        <v>0</v>
      </c>
      <c r="T173" s="86">
        <f t="shared" si="140"/>
        <v>0</v>
      </c>
      <c r="U173" s="86">
        <f t="shared" si="140"/>
        <v>0</v>
      </c>
      <c r="V173" s="86">
        <f>F173+G173+H173+I173+J173+K173+L173+M173+N173+O173+P173</f>
        <v>0</v>
      </c>
      <c r="W173" s="84" t="s">
        <v>15</v>
      </c>
      <c r="X173" s="32"/>
    </row>
    <row r="174" spans="2:24" s="47" customFormat="1" ht="36" customHeight="1" x14ac:dyDescent="0.25">
      <c r="B174" s="100"/>
      <c r="C174" s="101"/>
      <c r="D174" s="100" t="s">
        <v>259</v>
      </c>
      <c r="E174" s="100" t="s">
        <v>21</v>
      </c>
      <c r="F174" s="82">
        <f>F175+F176+F177+F178</f>
        <v>3994.8</v>
      </c>
      <c r="G174" s="82">
        <f t="shared" ref="G174:V174" si="141">G175+G176+G177+G178</f>
        <v>11581.4</v>
      </c>
      <c r="H174" s="82">
        <f t="shared" si="141"/>
        <v>11298.2</v>
      </c>
      <c r="I174" s="82">
        <f t="shared" si="141"/>
        <v>8430.9</v>
      </c>
      <c r="J174" s="82">
        <f t="shared" si="141"/>
        <v>9386.9</v>
      </c>
      <c r="K174" s="82">
        <f t="shared" si="141"/>
        <v>9965.1</v>
      </c>
      <c r="L174" s="82">
        <f t="shared" si="141"/>
        <v>9823.9</v>
      </c>
      <c r="M174" s="82">
        <f t="shared" si="141"/>
        <v>83581.100000000006</v>
      </c>
      <c r="N174" s="82">
        <f t="shared" si="141"/>
        <v>80574.400000000009</v>
      </c>
      <c r="O174" s="82">
        <f t="shared" si="141"/>
        <v>0</v>
      </c>
      <c r="P174" s="86">
        <f t="shared" si="141"/>
        <v>0</v>
      </c>
      <c r="Q174" s="86">
        <f t="shared" si="141"/>
        <v>0</v>
      </c>
      <c r="R174" s="86">
        <f t="shared" si="141"/>
        <v>0</v>
      </c>
      <c r="S174" s="86">
        <f t="shared" si="141"/>
        <v>0</v>
      </c>
      <c r="T174" s="86">
        <f t="shared" si="141"/>
        <v>0</v>
      </c>
      <c r="U174" s="86">
        <f t="shared" si="141"/>
        <v>0</v>
      </c>
      <c r="V174" s="86">
        <f t="shared" si="141"/>
        <v>228636.7</v>
      </c>
      <c r="W174" s="84" t="s">
        <v>11</v>
      </c>
      <c r="X174" s="32"/>
    </row>
    <row r="175" spans="2:24" s="47" customFormat="1" ht="36" customHeight="1" x14ac:dyDescent="0.25">
      <c r="B175" s="100"/>
      <c r="C175" s="101"/>
      <c r="D175" s="100"/>
      <c r="E175" s="100"/>
      <c r="F175" s="82">
        <v>0</v>
      </c>
      <c r="G175" s="82">
        <v>1400</v>
      </c>
      <c r="H175" s="82">
        <v>955.5</v>
      </c>
      <c r="I175" s="82">
        <v>465</v>
      </c>
      <c r="J175" s="82">
        <v>0</v>
      </c>
      <c r="K175" s="82">
        <v>0</v>
      </c>
      <c r="L175" s="82">
        <v>0</v>
      </c>
      <c r="M175" s="82">
        <v>50000</v>
      </c>
      <c r="N175" s="82">
        <v>73455.600000000006</v>
      </c>
      <c r="O175" s="82">
        <v>0</v>
      </c>
      <c r="P175" s="86">
        <v>0</v>
      </c>
      <c r="Q175" s="86">
        <v>0</v>
      </c>
      <c r="R175" s="86">
        <v>0</v>
      </c>
      <c r="S175" s="86">
        <v>0</v>
      </c>
      <c r="T175" s="86">
        <v>0</v>
      </c>
      <c r="U175" s="86">
        <v>0</v>
      </c>
      <c r="V175" s="86">
        <f>F175+G175+H175+I175+J175+K175+L175+M175+N175+O175+P175+Q175+R175+S175+T175+U175</f>
        <v>126276.1</v>
      </c>
      <c r="W175" s="84" t="s">
        <v>12</v>
      </c>
      <c r="X175" s="32"/>
    </row>
    <row r="176" spans="2:24" s="47" customFormat="1" ht="36" customHeight="1" x14ac:dyDescent="0.25">
      <c r="B176" s="100"/>
      <c r="C176" s="101"/>
      <c r="D176" s="100"/>
      <c r="E176" s="100"/>
      <c r="F176" s="82">
        <v>0</v>
      </c>
      <c r="G176" s="82">
        <v>0</v>
      </c>
      <c r="H176" s="82">
        <v>94.5</v>
      </c>
      <c r="I176" s="82">
        <v>35</v>
      </c>
      <c r="J176" s="82">
        <v>0</v>
      </c>
      <c r="K176" s="82">
        <v>0</v>
      </c>
      <c r="L176" s="82">
        <v>0</v>
      </c>
      <c r="M176" s="82">
        <v>0</v>
      </c>
      <c r="N176" s="82">
        <v>0</v>
      </c>
      <c r="O176" s="82">
        <v>0</v>
      </c>
      <c r="P176" s="86">
        <v>0</v>
      </c>
      <c r="Q176" s="86">
        <v>0</v>
      </c>
      <c r="R176" s="86">
        <v>0</v>
      </c>
      <c r="S176" s="86">
        <v>0</v>
      </c>
      <c r="T176" s="86">
        <v>0</v>
      </c>
      <c r="U176" s="86">
        <v>0</v>
      </c>
      <c r="V176" s="86">
        <f>F176+G176+H176+I176+J176+K176+L176+M176+N176+O176+P176+Q176+R176+S176+T176+U176</f>
        <v>129.5</v>
      </c>
      <c r="W176" s="84" t="s">
        <v>13</v>
      </c>
      <c r="X176" s="32"/>
    </row>
    <row r="177" spans="2:26" s="47" customFormat="1" ht="36" customHeight="1" x14ac:dyDescent="0.25">
      <c r="B177" s="100"/>
      <c r="C177" s="101"/>
      <c r="D177" s="100"/>
      <c r="E177" s="100"/>
      <c r="F177" s="82">
        <v>3994.8</v>
      </c>
      <c r="G177" s="82">
        <v>10181.4</v>
      </c>
      <c r="H177" s="82">
        <v>10248.200000000001</v>
      </c>
      <c r="I177" s="82">
        <v>7930.9</v>
      </c>
      <c r="J177" s="82">
        <v>9386.9</v>
      </c>
      <c r="K177" s="82">
        <v>9965.1</v>
      </c>
      <c r="L177" s="82">
        <v>9823.9</v>
      </c>
      <c r="M177" s="82">
        <v>33581.1</v>
      </c>
      <c r="N177" s="82">
        <v>7118.8</v>
      </c>
      <c r="O177" s="82">
        <v>0</v>
      </c>
      <c r="P177" s="86">
        <v>0</v>
      </c>
      <c r="Q177" s="86">
        <v>0</v>
      </c>
      <c r="R177" s="86">
        <v>0</v>
      </c>
      <c r="S177" s="86">
        <v>0</v>
      </c>
      <c r="T177" s="86">
        <v>0</v>
      </c>
      <c r="U177" s="86">
        <v>0</v>
      </c>
      <c r="V177" s="86">
        <f>F177+G177+H177+I177+J177+K177+L177+M177+N177+O177+P177+Q177+R177+S177+T177+U177</f>
        <v>102231.1</v>
      </c>
      <c r="W177" s="84" t="s">
        <v>14</v>
      </c>
      <c r="X177" s="32" t="s">
        <v>211</v>
      </c>
    </row>
    <row r="178" spans="2:26" s="47" customFormat="1" ht="36" customHeight="1" x14ac:dyDescent="0.25">
      <c r="B178" s="100"/>
      <c r="C178" s="101"/>
      <c r="D178" s="100"/>
      <c r="E178" s="100"/>
      <c r="F178" s="82">
        <v>0</v>
      </c>
      <c r="G178" s="82">
        <v>0</v>
      </c>
      <c r="H178" s="82">
        <v>0</v>
      </c>
      <c r="I178" s="82">
        <v>0</v>
      </c>
      <c r="J178" s="82">
        <v>0</v>
      </c>
      <c r="K178" s="82">
        <v>0</v>
      </c>
      <c r="L178" s="82">
        <v>0</v>
      </c>
      <c r="M178" s="82">
        <v>0</v>
      </c>
      <c r="N178" s="82">
        <v>0</v>
      </c>
      <c r="O178" s="82">
        <v>0</v>
      </c>
      <c r="P178" s="86">
        <v>0</v>
      </c>
      <c r="Q178" s="86">
        <v>0</v>
      </c>
      <c r="R178" s="86">
        <v>0</v>
      </c>
      <c r="S178" s="86">
        <v>0</v>
      </c>
      <c r="T178" s="86">
        <v>0</v>
      </c>
      <c r="U178" s="86">
        <v>0</v>
      </c>
      <c r="V178" s="86">
        <f>F178+G178+H178+I178+J178+K178+L178+M178+N178+O178+P178</f>
        <v>0</v>
      </c>
      <c r="W178" s="84" t="s">
        <v>15</v>
      </c>
      <c r="X178" s="32"/>
    </row>
    <row r="179" spans="2:26" s="47" customFormat="1" ht="36" customHeight="1" x14ac:dyDescent="0.25">
      <c r="B179" s="100"/>
      <c r="C179" s="101"/>
      <c r="D179" s="102" t="s">
        <v>307</v>
      </c>
      <c r="E179" s="100" t="s">
        <v>220</v>
      </c>
      <c r="F179" s="82">
        <f t="shared" ref="F179:N179" si="142">F180+F181+F182+F183</f>
        <v>0</v>
      </c>
      <c r="G179" s="82">
        <f t="shared" si="142"/>
        <v>0</v>
      </c>
      <c r="H179" s="82">
        <f t="shared" si="142"/>
        <v>0</v>
      </c>
      <c r="I179" s="82">
        <f t="shared" si="142"/>
        <v>0</v>
      </c>
      <c r="J179" s="82">
        <f t="shared" si="142"/>
        <v>0</v>
      </c>
      <c r="K179" s="82">
        <f t="shared" si="142"/>
        <v>0</v>
      </c>
      <c r="L179" s="82">
        <f t="shared" si="142"/>
        <v>0</v>
      </c>
      <c r="M179" s="82">
        <f t="shared" si="142"/>
        <v>0</v>
      </c>
      <c r="N179" s="82">
        <f t="shared" si="142"/>
        <v>385</v>
      </c>
      <c r="O179" s="82">
        <f t="shared" ref="O179:V179" si="143">O180+O181+O182+O183</f>
        <v>55144.800000000003</v>
      </c>
      <c r="P179" s="86">
        <f t="shared" si="143"/>
        <v>0</v>
      </c>
      <c r="Q179" s="86">
        <f t="shared" si="143"/>
        <v>0</v>
      </c>
      <c r="R179" s="86">
        <f t="shared" si="143"/>
        <v>0</v>
      </c>
      <c r="S179" s="86">
        <f t="shared" si="143"/>
        <v>0</v>
      </c>
      <c r="T179" s="86">
        <f t="shared" si="143"/>
        <v>0</v>
      </c>
      <c r="U179" s="86">
        <f t="shared" si="143"/>
        <v>0</v>
      </c>
      <c r="V179" s="86">
        <f t="shared" si="143"/>
        <v>55529.8</v>
      </c>
      <c r="W179" s="84" t="s">
        <v>11</v>
      </c>
      <c r="X179" s="32"/>
    </row>
    <row r="180" spans="2:26" s="47" customFormat="1" ht="36" customHeight="1" x14ac:dyDescent="0.25">
      <c r="B180" s="100"/>
      <c r="C180" s="101"/>
      <c r="D180" s="103"/>
      <c r="E180" s="100"/>
      <c r="F180" s="82">
        <v>0</v>
      </c>
      <c r="G180" s="82">
        <v>0</v>
      </c>
      <c r="H180" s="82">
        <v>0</v>
      </c>
      <c r="I180" s="82">
        <v>0</v>
      </c>
      <c r="J180" s="82">
        <v>0</v>
      </c>
      <c r="K180" s="82">
        <v>0</v>
      </c>
      <c r="L180" s="82">
        <v>0</v>
      </c>
      <c r="M180" s="82">
        <v>0</v>
      </c>
      <c r="N180" s="82">
        <v>0</v>
      </c>
      <c r="O180" s="82">
        <v>41564.9</v>
      </c>
      <c r="P180" s="86">
        <v>0</v>
      </c>
      <c r="Q180" s="86">
        <v>0</v>
      </c>
      <c r="R180" s="86">
        <v>0</v>
      </c>
      <c r="S180" s="86">
        <v>0</v>
      </c>
      <c r="T180" s="86">
        <v>0</v>
      </c>
      <c r="U180" s="86">
        <v>0</v>
      </c>
      <c r="V180" s="86">
        <f>F180+G180+H180+I180+J180+K180+L180+M180+N180+O180+P180+Q180+R180+S180+T180+U180</f>
        <v>41564.9</v>
      </c>
      <c r="W180" s="84" t="s">
        <v>12</v>
      </c>
      <c r="X180" s="32"/>
      <c r="Y180" s="65"/>
    </row>
    <row r="181" spans="2:26" s="47" customFormat="1" ht="36" customHeight="1" x14ac:dyDescent="0.25">
      <c r="B181" s="100"/>
      <c r="C181" s="101"/>
      <c r="D181" s="103"/>
      <c r="E181" s="100"/>
      <c r="F181" s="82">
        <v>0</v>
      </c>
      <c r="G181" s="82">
        <v>0</v>
      </c>
      <c r="H181" s="82">
        <v>0</v>
      </c>
      <c r="I181" s="82">
        <v>0</v>
      </c>
      <c r="J181" s="82">
        <v>0</v>
      </c>
      <c r="K181" s="82">
        <v>0</v>
      </c>
      <c r="L181" s="82">
        <v>0</v>
      </c>
      <c r="M181" s="82">
        <v>0</v>
      </c>
      <c r="N181" s="82">
        <v>0</v>
      </c>
      <c r="O181" s="82">
        <v>419.9</v>
      </c>
      <c r="P181" s="86">
        <v>0</v>
      </c>
      <c r="Q181" s="86">
        <v>0</v>
      </c>
      <c r="R181" s="86">
        <v>0</v>
      </c>
      <c r="S181" s="86">
        <v>0</v>
      </c>
      <c r="T181" s="86">
        <v>0</v>
      </c>
      <c r="U181" s="86">
        <v>0</v>
      </c>
      <c r="V181" s="86">
        <f>F181+G181+H181+I181+J181+K181+L181+M181+N181+O181+P181+Q181+R181+S181+T181+U181</f>
        <v>419.9</v>
      </c>
      <c r="W181" s="84" t="s">
        <v>13</v>
      </c>
      <c r="X181" s="32"/>
    </row>
    <row r="182" spans="2:26" s="47" customFormat="1" ht="36" customHeight="1" x14ac:dyDescent="0.25">
      <c r="B182" s="100"/>
      <c r="C182" s="101"/>
      <c r="D182" s="103"/>
      <c r="E182" s="100"/>
      <c r="F182" s="82">
        <v>0</v>
      </c>
      <c r="G182" s="82">
        <v>0</v>
      </c>
      <c r="H182" s="82">
        <v>0</v>
      </c>
      <c r="I182" s="82">
        <v>0</v>
      </c>
      <c r="J182" s="82">
        <v>0</v>
      </c>
      <c r="K182" s="82">
        <v>0</v>
      </c>
      <c r="L182" s="82">
        <v>0</v>
      </c>
      <c r="M182" s="82">
        <v>0</v>
      </c>
      <c r="N182" s="82">
        <v>385</v>
      </c>
      <c r="O182" s="82">
        <v>13160</v>
      </c>
      <c r="P182" s="86">
        <v>0</v>
      </c>
      <c r="Q182" s="86">
        <v>0</v>
      </c>
      <c r="R182" s="86">
        <v>0</v>
      </c>
      <c r="S182" s="86">
        <f>R182*1.04</f>
        <v>0</v>
      </c>
      <c r="T182" s="86">
        <f>S182*1.04</f>
        <v>0</v>
      </c>
      <c r="U182" s="86">
        <f>T182*1.04</f>
        <v>0</v>
      </c>
      <c r="V182" s="86">
        <f>F182+G182+H182+I182+J182+K182+L182+M182+N182+O182+P182+Q182+R182+S182+T182+U182</f>
        <v>13545</v>
      </c>
      <c r="W182" s="84" t="s">
        <v>14</v>
      </c>
      <c r="X182" s="32" t="s">
        <v>211</v>
      </c>
      <c r="Z182" s="65"/>
    </row>
    <row r="183" spans="2:26" s="47" customFormat="1" ht="36" customHeight="1" x14ac:dyDescent="0.25">
      <c r="B183" s="100"/>
      <c r="C183" s="101"/>
      <c r="D183" s="104"/>
      <c r="E183" s="100"/>
      <c r="F183" s="82">
        <v>0</v>
      </c>
      <c r="G183" s="82">
        <v>0</v>
      </c>
      <c r="H183" s="82">
        <v>0</v>
      </c>
      <c r="I183" s="82">
        <v>0</v>
      </c>
      <c r="J183" s="82">
        <v>0</v>
      </c>
      <c r="K183" s="82">
        <v>0</v>
      </c>
      <c r="L183" s="82">
        <v>0</v>
      </c>
      <c r="M183" s="82">
        <v>0</v>
      </c>
      <c r="N183" s="82">
        <v>0</v>
      </c>
      <c r="O183" s="82">
        <v>0</v>
      </c>
      <c r="P183" s="86">
        <v>0</v>
      </c>
      <c r="Q183" s="86">
        <v>0</v>
      </c>
      <c r="R183" s="86">
        <v>0</v>
      </c>
      <c r="S183" s="86">
        <v>0</v>
      </c>
      <c r="T183" s="86">
        <v>0</v>
      </c>
      <c r="U183" s="86">
        <v>0</v>
      </c>
      <c r="V183" s="86">
        <f>F183+G183+H183+I183+J183+K183+L183+M183+N183+O183+P183</f>
        <v>0</v>
      </c>
      <c r="W183" s="84" t="s">
        <v>15</v>
      </c>
      <c r="X183" s="32"/>
    </row>
    <row r="184" spans="2:26" s="47" customFormat="1" ht="36" customHeight="1" x14ac:dyDescent="0.25">
      <c r="B184" s="102" t="s">
        <v>265</v>
      </c>
      <c r="C184" s="105" t="s">
        <v>23</v>
      </c>
      <c r="D184" s="102" t="s">
        <v>308</v>
      </c>
      <c r="E184" s="100" t="s">
        <v>221</v>
      </c>
      <c r="F184" s="82">
        <f>F185+F186+F187+F188</f>
        <v>50925.7</v>
      </c>
      <c r="G184" s="82">
        <f t="shared" ref="G184:M184" si="144">G185+G186+G187+G188</f>
        <v>57592.2</v>
      </c>
      <c r="H184" s="82">
        <f t="shared" si="144"/>
        <v>52355.199999999997</v>
      </c>
      <c r="I184" s="82">
        <f t="shared" si="144"/>
        <v>55555.6</v>
      </c>
      <c r="J184" s="82">
        <f t="shared" si="144"/>
        <v>44406.8</v>
      </c>
      <c r="K184" s="82">
        <f t="shared" si="144"/>
        <v>54779.3</v>
      </c>
      <c r="L184" s="82">
        <f t="shared" si="144"/>
        <v>72910.899999999994</v>
      </c>
      <c r="M184" s="82">
        <f t="shared" si="144"/>
        <v>97091.199999999997</v>
      </c>
      <c r="N184" s="82">
        <f>N185+N186+N187+N188</f>
        <v>95793</v>
      </c>
      <c r="O184" s="82">
        <f t="shared" ref="O184:V184" si="145">O185+O186+O187+O188</f>
        <v>118093</v>
      </c>
      <c r="P184" s="86">
        <f t="shared" si="145"/>
        <v>0</v>
      </c>
      <c r="Q184" s="86">
        <f t="shared" si="145"/>
        <v>0</v>
      </c>
      <c r="R184" s="86">
        <f t="shared" si="145"/>
        <v>0</v>
      </c>
      <c r="S184" s="86">
        <f t="shared" si="145"/>
        <v>0</v>
      </c>
      <c r="T184" s="86">
        <f t="shared" si="145"/>
        <v>0</v>
      </c>
      <c r="U184" s="86">
        <f t="shared" si="145"/>
        <v>0</v>
      </c>
      <c r="V184" s="86">
        <f t="shared" si="145"/>
        <v>699502.89999999991</v>
      </c>
      <c r="W184" s="84" t="s">
        <v>11</v>
      </c>
      <c r="X184" s="32"/>
    </row>
    <row r="185" spans="2:26" s="47" customFormat="1" ht="36" customHeight="1" x14ac:dyDescent="0.25">
      <c r="B185" s="103"/>
      <c r="C185" s="106"/>
      <c r="D185" s="103"/>
      <c r="E185" s="100"/>
      <c r="F185" s="82">
        <f>F190+F195</f>
        <v>0</v>
      </c>
      <c r="G185" s="82">
        <f t="shared" ref="G185:U185" si="146">G190+G195</f>
        <v>0</v>
      </c>
      <c r="H185" s="82">
        <f t="shared" si="146"/>
        <v>0</v>
      </c>
      <c r="I185" s="82">
        <f t="shared" si="146"/>
        <v>0</v>
      </c>
      <c r="J185" s="82">
        <f t="shared" si="146"/>
        <v>0</v>
      </c>
      <c r="K185" s="82">
        <f t="shared" si="146"/>
        <v>0</v>
      </c>
      <c r="L185" s="82">
        <f t="shared" si="146"/>
        <v>0</v>
      </c>
      <c r="M185" s="82">
        <f t="shared" si="146"/>
        <v>0</v>
      </c>
      <c r="N185" s="82">
        <f t="shared" si="146"/>
        <v>0</v>
      </c>
      <c r="O185" s="82">
        <f t="shared" si="146"/>
        <v>0</v>
      </c>
      <c r="P185" s="86">
        <f t="shared" si="146"/>
        <v>0</v>
      </c>
      <c r="Q185" s="86">
        <f t="shared" si="146"/>
        <v>0</v>
      </c>
      <c r="R185" s="86">
        <f t="shared" si="146"/>
        <v>0</v>
      </c>
      <c r="S185" s="86">
        <f t="shared" si="146"/>
        <v>0</v>
      </c>
      <c r="T185" s="86">
        <f t="shared" si="146"/>
        <v>0</v>
      </c>
      <c r="U185" s="86">
        <f t="shared" si="146"/>
        <v>0</v>
      </c>
      <c r="V185" s="86">
        <f>F185+G185+H185+I185+J185+K185+L185+M185+N185+O185+P185</f>
        <v>0</v>
      </c>
      <c r="W185" s="84" t="s">
        <v>12</v>
      </c>
      <c r="X185" s="32"/>
    </row>
    <row r="186" spans="2:26" s="47" customFormat="1" ht="36" customHeight="1" x14ac:dyDescent="0.25">
      <c r="B186" s="103"/>
      <c r="C186" s="106"/>
      <c r="D186" s="103"/>
      <c r="E186" s="100"/>
      <c r="F186" s="82">
        <f>F191+F196</f>
        <v>0</v>
      </c>
      <c r="G186" s="82">
        <f t="shared" ref="G186:U186" si="147">G191+G196</f>
        <v>0</v>
      </c>
      <c r="H186" s="82">
        <f t="shared" si="147"/>
        <v>0</v>
      </c>
      <c r="I186" s="82">
        <f t="shared" si="147"/>
        <v>0</v>
      </c>
      <c r="J186" s="82">
        <f t="shared" si="147"/>
        <v>0</v>
      </c>
      <c r="K186" s="82">
        <f t="shared" si="147"/>
        <v>0</v>
      </c>
      <c r="L186" s="82">
        <f t="shared" si="147"/>
        <v>0</v>
      </c>
      <c r="M186" s="82">
        <f t="shared" si="147"/>
        <v>0</v>
      </c>
      <c r="N186" s="82">
        <f t="shared" si="147"/>
        <v>0</v>
      </c>
      <c r="O186" s="82">
        <f t="shared" si="147"/>
        <v>0</v>
      </c>
      <c r="P186" s="86">
        <f t="shared" si="147"/>
        <v>0</v>
      </c>
      <c r="Q186" s="86">
        <f t="shared" si="147"/>
        <v>0</v>
      </c>
      <c r="R186" s="86">
        <f t="shared" si="147"/>
        <v>0</v>
      </c>
      <c r="S186" s="86">
        <f t="shared" si="147"/>
        <v>0</v>
      </c>
      <c r="T186" s="86">
        <f t="shared" si="147"/>
        <v>0</v>
      </c>
      <c r="U186" s="86">
        <f t="shared" si="147"/>
        <v>0</v>
      </c>
      <c r="V186" s="86">
        <f>F186+G186+H186+I186+J186+K186+L186+M186+N186+O186+P186</f>
        <v>0</v>
      </c>
      <c r="W186" s="84" t="s">
        <v>13</v>
      </c>
      <c r="X186" s="32"/>
    </row>
    <row r="187" spans="2:26" s="47" customFormat="1" ht="36" customHeight="1" x14ac:dyDescent="0.25">
      <c r="B187" s="103"/>
      <c r="C187" s="106"/>
      <c r="D187" s="103"/>
      <c r="E187" s="100"/>
      <c r="F187" s="82">
        <f>F192+F197</f>
        <v>50925.7</v>
      </c>
      <c r="G187" s="82">
        <f t="shared" ref="G187:U187" si="148">G192+G197</f>
        <v>57592.2</v>
      </c>
      <c r="H187" s="82">
        <f t="shared" si="148"/>
        <v>52355.199999999997</v>
      </c>
      <c r="I187" s="82">
        <f t="shared" si="148"/>
        <v>55555.6</v>
      </c>
      <c r="J187" s="82">
        <f t="shared" si="148"/>
        <v>44406.8</v>
      </c>
      <c r="K187" s="82">
        <f t="shared" si="148"/>
        <v>54779.3</v>
      </c>
      <c r="L187" s="82">
        <f t="shared" si="148"/>
        <v>72910.899999999994</v>
      </c>
      <c r="M187" s="82">
        <f t="shared" si="148"/>
        <v>97091.199999999997</v>
      </c>
      <c r="N187" s="82">
        <f t="shared" si="148"/>
        <v>95793</v>
      </c>
      <c r="O187" s="82">
        <f t="shared" si="148"/>
        <v>118093</v>
      </c>
      <c r="P187" s="86">
        <f t="shared" si="148"/>
        <v>0</v>
      </c>
      <c r="Q187" s="86">
        <f t="shared" si="148"/>
        <v>0</v>
      </c>
      <c r="R187" s="86">
        <f t="shared" si="148"/>
        <v>0</v>
      </c>
      <c r="S187" s="86">
        <f t="shared" si="148"/>
        <v>0</v>
      </c>
      <c r="T187" s="86">
        <f t="shared" si="148"/>
        <v>0</v>
      </c>
      <c r="U187" s="86">
        <f t="shared" si="148"/>
        <v>0</v>
      </c>
      <c r="V187" s="86">
        <f>F187+G187+H187+I187+J187+K187+L187+M187+N187+O187+P187+Q187+R187+S187+T187+U187</f>
        <v>699502.89999999991</v>
      </c>
      <c r="W187" s="84" t="s">
        <v>14</v>
      </c>
      <c r="X187" s="32" t="s">
        <v>210</v>
      </c>
    </row>
    <row r="188" spans="2:26" s="47" customFormat="1" ht="36" customHeight="1" x14ac:dyDescent="0.25">
      <c r="B188" s="103"/>
      <c r="C188" s="106"/>
      <c r="D188" s="103"/>
      <c r="E188" s="100"/>
      <c r="F188" s="82">
        <f>F193+F198</f>
        <v>0</v>
      </c>
      <c r="G188" s="82">
        <f t="shared" ref="G188:U188" si="149">G193+G198</f>
        <v>0</v>
      </c>
      <c r="H188" s="82">
        <f t="shared" si="149"/>
        <v>0</v>
      </c>
      <c r="I188" s="82">
        <f t="shared" si="149"/>
        <v>0</v>
      </c>
      <c r="J188" s="82">
        <f t="shared" si="149"/>
        <v>0</v>
      </c>
      <c r="K188" s="82">
        <f t="shared" si="149"/>
        <v>0</v>
      </c>
      <c r="L188" s="82">
        <f t="shared" si="149"/>
        <v>0</v>
      </c>
      <c r="M188" s="82">
        <f t="shared" si="149"/>
        <v>0</v>
      </c>
      <c r="N188" s="82">
        <f t="shared" si="149"/>
        <v>0</v>
      </c>
      <c r="O188" s="82">
        <f t="shared" si="149"/>
        <v>0</v>
      </c>
      <c r="P188" s="86">
        <f t="shared" si="149"/>
        <v>0</v>
      </c>
      <c r="Q188" s="86">
        <f t="shared" si="149"/>
        <v>0</v>
      </c>
      <c r="R188" s="86">
        <f t="shared" si="149"/>
        <v>0</v>
      </c>
      <c r="S188" s="86">
        <f t="shared" si="149"/>
        <v>0</v>
      </c>
      <c r="T188" s="86">
        <f t="shared" si="149"/>
        <v>0</v>
      </c>
      <c r="U188" s="86">
        <f t="shared" si="149"/>
        <v>0</v>
      </c>
      <c r="V188" s="86">
        <f>F188+G188+H188+I188+J188+K188+L188+M188+N188+O188+P188</f>
        <v>0</v>
      </c>
      <c r="W188" s="84" t="s">
        <v>15</v>
      </c>
      <c r="X188" s="32"/>
    </row>
    <row r="189" spans="2:26" s="47" customFormat="1" ht="36" customHeight="1" x14ac:dyDescent="0.25">
      <c r="B189" s="103"/>
      <c r="C189" s="106"/>
      <c r="D189" s="100" t="s">
        <v>259</v>
      </c>
      <c r="E189" s="100" t="s">
        <v>21</v>
      </c>
      <c r="F189" s="82">
        <f>F190+F191+F192+F193</f>
        <v>50925.7</v>
      </c>
      <c r="G189" s="82">
        <f t="shared" ref="G189:V189" si="150">G190+G191+G192+G193</f>
        <v>57592.2</v>
      </c>
      <c r="H189" s="82">
        <f t="shared" si="150"/>
        <v>52355.199999999997</v>
      </c>
      <c r="I189" s="82">
        <f t="shared" si="150"/>
        <v>55555.6</v>
      </c>
      <c r="J189" s="82">
        <f t="shared" si="150"/>
        <v>44406.8</v>
      </c>
      <c r="K189" s="82">
        <f t="shared" si="150"/>
        <v>54779.3</v>
      </c>
      <c r="L189" s="82">
        <f t="shared" si="150"/>
        <v>72910.899999999994</v>
      </c>
      <c r="M189" s="82">
        <f t="shared" si="150"/>
        <v>97091.199999999997</v>
      </c>
      <c r="N189" s="82">
        <f>N190+N191+N192+N193</f>
        <v>88737.7</v>
      </c>
      <c r="O189" s="82">
        <f t="shared" ref="O189:U189" si="151">O190+O191+O192+O193</f>
        <v>0</v>
      </c>
      <c r="P189" s="86">
        <f t="shared" si="151"/>
        <v>0</v>
      </c>
      <c r="Q189" s="86">
        <f t="shared" si="151"/>
        <v>0</v>
      </c>
      <c r="R189" s="86">
        <f t="shared" si="151"/>
        <v>0</v>
      </c>
      <c r="S189" s="86">
        <f t="shared" si="151"/>
        <v>0</v>
      </c>
      <c r="T189" s="86">
        <f t="shared" si="151"/>
        <v>0</v>
      </c>
      <c r="U189" s="86">
        <f t="shared" si="151"/>
        <v>0</v>
      </c>
      <c r="V189" s="86">
        <f t="shared" si="150"/>
        <v>574354.6</v>
      </c>
      <c r="W189" s="84" t="s">
        <v>11</v>
      </c>
      <c r="X189" s="32"/>
    </row>
    <row r="190" spans="2:26" s="47" customFormat="1" ht="36" customHeight="1" x14ac:dyDescent="0.25">
      <c r="B190" s="103"/>
      <c r="C190" s="106"/>
      <c r="D190" s="100"/>
      <c r="E190" s="100"/>
      <c r="F190" s="82">
        <v>0</v>
      </c>
      <c r="G190" s="82">
        <v>0</v>
      </c>
      <c r="H190" s="82">
        <v>0</v>
      </c>
      <c r="I190" s="82">
        <v>0</v>
      </c>
      <c r="J190" s="82">
        <v>0</v>
      </c>
      <c r="K190" s="82">
        <v>0</v>
      </c>
      <c r="L190" s="82">
        <v>0</v>
      </c>
      <c r="M190" s="82">
        <v>0</v>
      </c>
      <c r="N190" s="82">
        <v>0</v>
      </c>
      <c r="O190" s="82">
        <v>0</v>
      </c>
      <c r="P190" s="86">
        <v>0</v>
      </c>
      <c r="Q190" s="86">
        <v>0</v>
      </c>
      <c r="R190" s="86">
        <v>0</v>
      </c>
      <c r="S190" s="86">
        <v>0</v>
      </c>
      <c r="T190" s="86">
        <v>0</v>
      </c>
      <c r="U190" s="86">
        <v>0</v>
      </c>
      <c r="V190" s="86">
        <f>F190+G190+H190+I190+J190+K190+L190+M190+N190+O190+P190</f>
        <v>0</v>
      </c>
      <c r="W190" s="84" t="s">
        <v>12</v>
      </c>
      <c r="X190" s="32"/>
    </row>
    <row r="191" spans="2:26" s="47" customFormat="1" ht="36" customHeight="1" x14ac:dyDescent="0.25">
      <c r="B191" s="103"/>
      <c r="C191" s="106"/>
      <c r="D191" s="100"/>
      <c r="E191" s="100"/>
      <c r="F191" s="82">
        <v>0</v>
      </c>
      <c r="G191" s="82">
        <v>0</v>
      </c>
      <c r="H191" s="82">
        <v>0</v>
      </c>
      <c r="I191" s="82">
        <v>0</v>
      </c>
      <c r="J191" s="82">
        <v>0</v>
      </c>
      <c r="K191" s="82">
        <v>0</v>
      </c>
      <c r="L191" s="82">
        <v>0</v>
      </c>
      <c r="M191" s="82">
        <v>0</v>
      </c>
      <c r="N191" s="82">
        <v>0</v>
      </c>
      <c r="O191" s="82">
        <v>0</v>
      </c>
      <c r="P191" s="86">
        <v>0</v>
      </c>
      <c r="Q191" s="86">
        <v>0</v>
      </c>
      <c r="R191" s="86">
        <v>0</v>
      </c>
      <c r="S191" s="86">
        <v>0</v>
      </c>
      <c r="T191" s="86">
        <v>0</v>
      </c>
      <c r="U191" s="86">
        <v>0</v>
      </c>
      <c r="V191" s="86">
        <f>F191+G191+H191+I191+J191+K191+L191+M191+N191+O191+P191</f>
        <v>0</v>
      </c>
      <c r="W191" s="84" t="s">
        <v>13</v>
      </c>
      <c r="X191" s="32"/>
    </row>
    <row r="192" spans="2:26" s="47" customFormat="1" ht="36" customHeight="1" x14ac:dyDescent="0.25">
      <c r="B192" s="103"/>
      <c r="C192" s="106"/>
      <c r="D192" s="100"/>
      <c r="E192" s="100"/>
      <c r="F192" s="82">
        <v>50925.7</v>
      </c>
      <c r="G192" s="82">
        <v>57592.2</v>
      </c>
      <c r="H192" s="82">
        <v>52355.199999999997</v>
      </c>
      <c r="I192" s="82">
        <v>55555.6</v>
      </c>
      <c r="J192" s="82">
        <v>44406.8</v>
      </c>
      <c r="K192" s="82">
        <v>54779.3</v>
      </c>
      <c r="L192" s="82">
        <v>72910.899999999994</v>
      </c>
      <c r="M192" s="82">
        <v>97091.199999999997</v>
      </c>
      <c r="N192" s="82">
        <v>88737.7</v>
      </c>
      <c r="O192" s="82">
        <v>0</v>
      </c>
      <c r="P192" s="86">
        <v>0</v>
      </c>
      <c r="Q192" s="86">
        <v>0</v>
      </c>
      <c r="R192" s="86">
        <v>0</v>
      </c>
      <c r="S192" s="86">
        <v>0</v>
      </c>
      <c r="T192" s="86">
        <v>0</v>
      </c>
      <c r="U192" s="86">
        <v>0</v>
      </c>
      <c r="V192" s="86">
        <f>F192+G192+H192+I192+J192+K192+L192+M192+N192+O192+P192+Q192+R192+S192+T192+U192</f>
        <v>574354.6</v>
      </c>
      <c r="W192" s="84" t="s">
        <v>14</v>
      </c>
      <c r="X192" s="32" t="s">
        <v>210</v>
      </c>
    </row>
    <row r="193" spans="2:24" s="47" customFormat="1" ht="36" customHeight="1" x14ac:dyDescent="0.25">
      <c r="B193" s="103"/>
      <c r="C193" s="106"/>
      <c r="D193" s="100"/>
      <c r="E193" s="100"/>
      <c r="F193" s="82">
        <v>0</v>
      </c>
      <c r="G193" s="82">
        <v>0</v>
      </c>
      <c r="H193" s="82">
        <v>0</v>
      </c>
      <c r="I193" s="82">
        <v>0</v>
      </c>
      <c r="J193" s="82">
        <v>0</v>
      </c>
      <c r="K193" s="82">
        <v>0</v>
      </c>
      <c r="L193" s="82">
        <v>0</v>
      </c>
      <c r="M193" s="82">
        <v>0</v>
      </c>
      <c r="N193" s="82">
        <v>0</v>
      </c>
      <c r="O193" s="82">
        <v>0</v>
      </c>
      <c r="P193" s="86">
        <v>0</v>
      </c>
      <c r="Q193" s="86">
        <v>0</v>
      </c>
      <c r="R193" s="86">
        <v>0</v>
      </c>
      <c r="S193" s="86">
        <v>0</v>
      </c>
      <c r="T193" s="86">
        <v>0</v>
      </c>
      <c r="U193" s="86">
        <v>0</v>
      </c>
      <c r="V193" s="86">
        <f>F193+G193+H193+I193+J193+K193+L193+M193+N193+O193+P193</f>
        <v>0</v>
      </c>
      <c r="W193" s="84" t="s">
        <v>15</v>
      </c>
      <c r="X193" s="32"/>
    </row>
    <row r="194" spans="2:24" s="47" customFormat="1" ht="36" customHeight="1" x14ac:dyDescent="0.25">
      <c r="B194" s="103"/>
      <c r="C194" s="106"/>
      <c r="D194" s="102" t="s">
        <v>307</v>
      </c>
      <c r="E194" s="100" t="s">
        <v>220</v>
      </c>
      <c r="F194" s="82">
        <f t="shared" ref="F194:N194" si="152">F195+F196+F197+F198</f>
        <v>0</v>
      </c>
      <c r="G194" s="82">
        <f t="shared" si="152"/>
        <v>0</v>
      </c>
      <c r="H194" s="82">
        <f t="shared" si="152"/>
        <v>0</v>
      </c>
      <c r="I194" s="82">
        <f t="shared" si="152"/>
        <v>0</v>
      </c>
      <c r="J194" s="82">
        <f t="shared" si="152"/>
        <v>0</v>
      </c>
      <c r="K194" s="82">
        <f t="shared" si="152"/>
        <v>0</v>
      </c>
      <c r="L194" s="82">
        <f t="shared" si="152"/>
        <v>0</v>
      </c>
      <c r="M194" s="82">
        <f t="shared" si="152"/>
        <v>0</v>
      </c>
      <c r="N194" s="82">
        <f t="shared" si="152"/>
        <v>7055.3</v>
      </c>
      <c r="O194" s="82">
        <f t="shared" ref="O194:V194" si="153">O195+O196+O197+O198</f>
        <v>118093</v>
      </c>
      <c r="P194" s="86">
        <f t="shared" si="153"/>
        <v>0</v>
      </c>
      <c r="Q194" s="86">
        <f t="shared" si="153"/>
        <v>0</v>
      </c>
      <c r="R194" s="86">
        <f t="shared" si="153"/>
        <v>0</v>
      </c>
      <c r="S194" s="86">
        <f t="shared" si="153"/>
        <v>0</v>
      </c>
      <c r="T194" s="86">
        <f t="shared" si="153"/>
        <v>0</v>
      </c>
      <c r="U194" s="86">
        <f t="shared" si="153"/>
        <v>0</v>
      </c>
      <c r="V194" s="86">
        <f t="shared" si="153"/>
        <v>125148.3</v>
      </c>
      <c r="W194" s="84" t="s">
        <v>11</v>
      </c>
      <c r="X194" s="32"/>
    </row>
    <row r="195" spans="2:24" s="47" customFormat="1" ht="36" customHeight="1" x14ac:dyDescent="0.25">
      <c r="B195" s="103"/>
      <c r="C195" s="106"/>
      <c r="D195" s="103"/>
      <c r="E195" s="100"/>
      <c r="F195" s="82">
        <v>0</v>
      </c>
      <c r="G195" s="82">
        <v>0</v>
      </c>
      <c r="H195" s="82">
        <v>0</v>
      </c>
      <c r="I195" s="82">
        <v>0</v>
      </c>
      <c r="J195" s="82">
        <v>0</v>
      </c>
      <c r="K195" s="82">
        <v>0</v>
      </c>
      <c r="L195" s="82">
        <v>0</v>
      </c>
      <c r="M195" s="82">
        <v>0</v>
      </c>
      <c r="N195" s="82">
        <v>0</v>
      </c>
      <c r="O195" s="82">
        <v>0</v>
      </c>
      <c r="P195" s="86">
        <v>0</v>
      </c>
      <c r="Q195" s="86">
        <v>0</v>
      </c>
      <c r="R195" s="86">
        <v>0</v>
      </c>
      <c r="S195" s="86">
        <v>0</v>
      </c>
      <c r="T195" s="86">
        <v>0</v>
      </c>
      <c r="U195" s="86">
        <v>0</v>
      </c>
      <c r="V195" s="86">
        <f>F195+G195+H195+I195+J195+K195+L195+M195+N195+O195+P195</f>
        <v>0</v>
      </c>
      <c r="W195" s="84" t="s">
        <v>12</v>
      </c>
      <c r="X195" s="32"/>
    </row>
    <row r="196" spans="2:24" s="47" customFormat="1" ht="36" customHeight="1" x14ac:dyDescent="0.25">
      <c r="B196" s="103"/>
      <c r="C196" s="106"/>
      <c r="D196" s="103"/>
      <c r="E196" s="100"/>
      <c r="F196" s="82">
        <v>0</v>
      </c>
      <c r="G196" s="82">
        <v>0</v>
      </c>
      <c r="H196" s="82">
        <v>0</v>
      </c>
      <c r="I196" s="82">
        <v>0</v>
      </c>
      <c r="J196" s="82">
        <v>0</v>
      </c>
      <c r="K196" s="82">
        <v>0</v>
      </c>
      <c r="L196" s="82">
        <v>0</v>
      </c>
      <c r="M196" s="82">
        <v>0</v>
      </c>
      <c r="N196" s="82">
        <v>0</v>
      </c>
      <c r="O196" s="82">
        <v>0</v>
      </c>
      <c r="P196" s="86">
        <v>0</v>
      </c>
      <c r="Q196" s="86">
        <v>0</v>
      </c>
      <c r="R196" s="86">
        <v>0</v>
      </c>
      <c r="S196" s="86">
        <v>0</v>
      </c>
      <c r="T196" s="86">
        <v>0</v>
      </c>
      <c r="U196" s="86">
        <v>0</v>
      </c>
      <c r="V196" s="86">
        <f>F196+G196+H196+I196+J196+K196+L196+M196+N196+O196+P196</f>
        <v>0</v>
      </c>
      <c r="W196" s="84" t="s">
        <v>13</v>
      </c>
      <c r="X196" s="32"/>
    </row>
    <row r="197" spans="2:24" s="47" customFormat="1" ht="36" customHeight="1" x14ac:dyDescent="0.25">
      <c r="B197" s="103"/>
      <c r="C197" s="106"/>
      <c r="D197" s="103"/>
      <c r="E197" s="100"/>
      <c r="F197" s="82">
        <v>0</v>
      </c>
      <c r="G197" s="82">
        <v>0</v>
      </c>
      <c r="H197" s="82">
        <v>0</v>
      </c>
      <c r="I197" s="82">
        <v>0</v>
      </c>
      <c r="J197" s="82">
        <v>0</v>
      </c>
      <c r="K197" s="82">
        <v>0</v>
      </c>
      <c r="L197" s="82">
        <v>0</v>
      </c>
      <c r="M197" s="82">
        <v>0</v>
      </c>
      <c r="N197" s="82">
        <v>7055.3</v>
      </c>
      <c r="O197" s="82">
        <v>118093</v>
      </c>
      <c r="P197" s="86">
        <v>0</v>
      </c>
      <c r="Q197" s="86">
        <v>0</v>
      </c>
      <c r="R197" s="86">
        <v>0</v>
      </c>
      <c r="S197" s="86">
        <f>R197*1.04</f>
        <v>0</v>
      </c>
      <c r="T197" s="86">
        <f>S197*1.04</f>
        <v>0</v>
      </c>
      <c r="U197" s="86">
        <f>T197*1.04</f>
        <v>0</v>
      </c>
      <c r="V197" s="86">
        <f>F197+G197+H197+I197+J197+K197+L197+M197+N197+O197+P197+Q197+R197+S197+T197+U197</f>
        <v>125148.3</v>
      </c>
      <c r="W197" s="84" t="s">
        <v>14</v>
      </c>
      <c r="X197" s="32" t="s">
        <v>210</v>
      </c>
    </row>
    <row r="198" spans="2:24" s="47" customFormat="1" ht="36" customHeight="1" x14ac:dyDescent="0.25">
      <c r="B198" s="104"/>
      <c r="C198" s="107"/>
      <c r="D198" s="104"/>
      <c r="E198" s="100"/>
      <c r="F198" s="82">
        <v>0</v>
      </c>
      <c r="G198" s="82">
        <v>0</v>
      </c>
      <c r="H198" s="82">
        <v>0</v>
      </c>
      <c r="I198" s="82">
        <v>0</v>
      </c>
      <c r="J198" s="82">
        <v>0</v>
      </c>
      <c r="K198" s="82">
        <v>0</v>
      </c>
      <c r="L198" s="82">
        <v>0</v>
      </c>
      <c r="M198" s="82">
        <v>0</v>
      </c>
      <c r="N198" s="82">
        <v>0</v>
      </c>
      <c r="O198" s="82">
        <v>0</v>
      </c>
      <c r="P198" s="86">
        <v>0</v>
      </c>
      <c r="Q198" s="86">
        <v>0</v>
      </c>
      <c r="R198" s="86">
        <v>0</v>
      </c>
      <c r="S198" s="86">
        <v>0</v>
      </c>
      <c r="T198" s="86">
        <v>0</v>
      </c>
      <c r="U198" s="86">
        <v>0</v>
      </c>
      <c r="V198" s="86">
        <f>F198+G198+H198+I198+J198+K198+L198+M198+N198+O198+P198</f>
        <v>0</v>
      </c>
      <c r="W198" s="84" t="s">
        <v>15</v>
      </c>
      <c r="X198" s="32"/>
    </row>
    <row r="199" spans="2:24" s="47" customFormat="1" ht="36" customHeight="1" x14ac:dyDescent="0.25">
      <c r="B199" s="100" t="s">
        <v>270</v>
      </c>
      <c r="C199" s="101" t="s">
        <v>309</v>
      </c>
      <c r="D199" s="102" t="s">
        <v>199</v>
      </c>
      <c r="E199" s="100" t="s">
        <v>227</v>
      </c>
      <c r="F199" s="82">
        <f>F200+F201+F202+F203</f>
        <v>299972.59999999998</v>
      </c>
      <c r="G199" s="82">
        <f t="shared" ref="G199:V199" si="154">G200+G201+G202+G203</f>
        <v>297867</v>
      </c>
      <c r="H199" s="82">
        <f t="shared" si="154"/>
        <v>337596.5</v>
      </c>
      <c r="I199" s="82">
        <f t="shared" si="154"/>
        <v>309604.8</v>
      </c>
      <c r="J199" s="82">
        <f t="shared" si="154"/>
        <v>252533.2</v>
      </c>
      <c r="K199" s="82">
        <f t="shared" si="154"/>
        <v>281001.59999999998</v>
      </c>
      <c r="L199" s="82">
        <f t="shared" si="154"/>
        <v>580619.30000000005</v>
      </c>
      <c r="M199" s="82">
        <f t="shared" si="154"/>
        <v>488333.1</v>
      </c>
      <c r="N199" s="82">
        <f>N200+N201+N202+N203</f>
        <v>711090</v>
      </c>
      <c r="O199" s="82">
        <f t="shared" si="154"/>
        <v>1099764.3</v>
      </c>
      <c r="P199" s="86">
        <f>P200+P201+P202+P203</f>
        <v>1583108.0000000002</v>
      </c>
      <c r="Q199" s="86">
        <f t="shared" ref="Q199:R199" si="155">Q200+Q201+Q202+Q203</f>
        <v>1525646.2</v>
      </c>
      <c r="R199" s="86">
        <f t="shared" si="155"/>
        <v>1660711</v>
      </c>
      <c r="S199" s="86">
        <f t="shared" ref="S199:T199" si="156">S200+S201+S202+S203</f>
        <v>2156251.0999999996</v>
      </c>
      <c r="T199" s="86">
        <f t="shared" si="156"/>
        <v>2242574.7999999998</v>
      </c>
      <c r="U199" s="86">
        <f t="shared" ref="U199" si="157">U200+U201+U202+U203</f>
        <v>2332355.0999999996</v>
      </c>
      <c r="V199" s="86">
        <f t="shared" si="154"/>
        <v>16159028.600000001</v>
      </c>
      <c r="W199" s="84" t="s">
        <v>11</v>
      </c>
      <c r="X199" s="32"/>
    </row>
    <row r="200" spans="2:24" s="47" customFormat="1" ht="36" customHeight="1" x14ac:dyDescent="0.25">
      <c r="B200" s="100"/>
      <c r="C200" s="101"/>
      <c r="D200" s="103"/>
      <c r="E200" s="100"/>
      <c r="F200" s="82">
        <f>F205+F220+F235+F250+F265</f>
        <v>0</v>
      </c>
      <c r="G200" s="82">
        <f t="shared" ref="G200:U200" si="158">G205+G220+G235+G250+G265</f>
        <v>0</v>
      </c>
      <c r="H200" s="82">
        <f t="shared" si="158"/>
        <v>0</v>
      </c>
      <c r="I200" s="82">
        <f t="shared" si="158"/>
        <v>0</v>
      </c>
      <c r="J200" s="82">
        <f t="shared" si="158"/>
        <v>0</v>
      </c>
      <c r="K200" s="82">
        <f t="shared" si="158"/>
        <v>0</v>
      </c>
      <c r="L200" s="82">
        <f t="shared" si="158"/>
        <v>0</v>
      </c>
      <c r="M200" s="82">
        <f t="shared" si="158"/>
        <v>0</v>
      </c>
      <c r="N200" s="82">
        <f t="shared" si="158"/>
        <v>0</v>
      </c>
      <c r="O200" s="82">
        <f t="shared" si="158"/>
        <v>0</v>
      </c>
      <c r="P200" s="86">
        <f>P205+P220+P235+P250+P265+P270</f>
        <v>0</v>
      </c>
      <c r="Q200" s="86">
        <f t="shared" si="158"/>
        <v>0</v>
      </c>
      <c r="R200" s="86">
        <f t="shared" si="158"/>
        <v>0</v>
      </c>
      <c r="S200" s="86">
        <f t="shared" si="158"/>
        <v>0</v>
      </c>
      <c r="T200" s="86">
        <f t="shared" si="158"/>
        <v>0</v>
      </c>
      <c r="U200" s="86">
        <f t="shared" si="158"/>
        <v>0</v>
      </c>
      <c r="V200" s="86">
        <f>F200+G200+H200+I200+J200+K200+L200+M200+N200+O200+P200+Q200+R200+S200+T200+U200</f>
        <v>0</v>
      </c>
      <c r="W200" s="84" t="s">
        <v>12</v>
      </c>
      <c r="X200" s="32"/>
    </row>
    <row r="201" spans="2:24" s="47" customFormat="1" ht="36" customHeight="1" x14ac:dyDescent="0.25">
      <c r="B201" s="100"/>
      <c r="C201" s="101"/>
      <c r="D201" s="103"/>
      <c r="E201" s="100"/>
      <c r="F201" s="82">
        <f>F206+F221+F236+F251+F266</f>
        <v>0</v>
      </c>
      <c r="G201" s="82">
        <f t="shared" ref="G201:N201" si="159">G206+G221+G236+G251+G266</f>
        <v>0</v>
      </c>
      <c r="H201" s="82">
        <f t="shared" si="159"/>
        <v>0</v>
      </c>
      <c r="I201" s="82">
        <f t="shared" si="159"/>
        <v>0</v>
      </c>
      <c r="J201" s="82">
        <f t="shared" si="159"/>
        <v>0</v>
      </c>
      <c r="K201" s="82">
        <f t="shared" si="159"/>
        <v>0</v>
      </c>
      <c r="L201" s="82">
        <f t="shared" si="159"/>
        <v>0</v>
      </c>
      <c r="M201" s="82">
        <f>M206+M221+M236+M251+M266</f>
        <v>76535.8</v>
      </c>
      <c r="N201" s="82">
        <f t="shared" si="159"/>
        <v>50000</v>
      </c>
      <c r="O201" s="82">
        <f>O206+O221+O236+O251+O266</f>
        <v>83404</v>
      </c>
      <c r="P201" s="86">
        <f>P206+P221+P236+P251+P266+P271</f>
        <v>91755</v>
      </c>
      <c r="Q201" s="86">
        <f t="shared" ref="Q201:U201" si="160">Q206+Q221+Q236+Q251+Q266+Q271</f>
        <v>41755</v>
      </c>
      <c r="R201" s="86">
        <f t="shared" si="160"/>
        <v>41755</v>
      </c>
      <c r="S201" s="86">
        <f t="shared" si="160"/>
        <v>0</v>
      </c>
      <c r="T201" s="86">
        <f t="shared" si="160"/>
        <v>0</v>
      </c>
      <c r="U201" s="86">
        <f t="shared" si="160"/>
        <v>0</v>
      </c>
      <c r="V201" s="86">
        <f>F201+G201+H201+I201+J201+K201+L201+M201+N201+O201+P201+Q201+R201+S201+T201+U201</f>
        <v>385204.8</v>
      </c>
      <c r="W201" s="84" t="s">
        <v>31</v>
      </c>
      <c r="X201" s="32"/>
    </row>
    <row r="202" spans="2:24" s="47" customFormat="1" ht="36" customHeight="1" x14ac:dyDescent="0.25">
      <c r="B202" s="100"/>
      <c r="C202" s="101"/>
      <c r="D202" s="103"/>
      <c r="E202" s="100"/>
      <c r="F202" s="87">
        <f>F207+F222+F237+F252+F267</f>
        <v>249487.6</v>
      </c>
      <c r="G202" s="87">
        <f t="shared" ref="G202:N202" si="161">G207+G222+G237+G252+G267</f>
        <v>264206.40000000002</v>
      </c>
      <c r="H202" s="87">
        <f t="shared" si="161"/>
        <v>305946.5</v>
      </c>
      <c r="I202" s="87">
        <f t="shared" si="161"/>
        <v>279604.8</v>
      </c>
      <c r="J202" s="87">
        <f t="shared" si="161"/>
        <v>221933.2</v>
      </c>
      <c r="K202" s="87">
        <f t="shared" si="161"/>
        <v>233901.6</v>
      </c>
      <c r="L202" s="87">
        <f t="shared" si="161"/>
        <v>381519.3</v>
      </c>
      <c r="M202" s="87">
        <f t="shared" si="161"/>
        <v>408297.3</v>
      </c>
      <c r="N202" s="87">
        <f t="shared" si="161"/>
        <v>564090</v>
      </c>
      <c r="O202" s="87">
        <f>O207+O222+O237+O252+O267</f>
        <v>906648.70000000007</v>
      </c>
      <c r="P202" s="86">
        <f>P207+P222+P237+P252+P267+P272</f>
        <v>1370900.4000000001</v>
      </c>
      <c r="Q202" s="86">
        <f t="shared" ref="Q202:U202" si="162">Q207+Q222+Q237+Q252+Q267+Q272</f>
        <v>1358557</v>
      </c>
      <c r="R202" s="86">
        <f t="shared" si="162"/>
        <v>1488541.8</v>
      </c>
      <c r="S202" s="86">
        <f t="shared" si="162"/>
        <v>2020550.2999999998</v>
      </c>
      <c r="T202" s="86">
        <f t="shared" si="162"/>
        <v>2101372.4</v>
      </c>
      <c r="U202" s="86">
        <f t="shared" si="162"/>
        <v>2185427.2999999998</v>
      </c>
      <c r="V202" s="86">
        <f>F202+G202+H202+I202+J202+K202+L202+M202+N202+O202+P202+Q202+R202+S202+T202+U202</f>
        <v>14340984.600000001</v>
      </c>
      <c r="W202" s="84" t="s">
        <v>14</v>
      </c>
      <c r="X202" s="32"/>
    </row>
    <row r="203" spans="2:24" s="47" customFormat="1" ht="36" customHeight="1" x14ac:dyDescent="0.25">
      <c r="B203" s="100"/>
      <c r="C203" s="101"/>
      <c r="D203" s="104"/>
      <c r="E203" s="100"/>
      <c r="F203" s="87">
        <f>F208+F223+F238+F253+F268</f>
        <v>50485</v>
      </c>
      <c r="G203" s="87">
        <f t="shared" ref="G203:O203" si="163">G208+G223+G238+G253+G268</f>
        <v>33660.6</v>
      </c>
      <c r="H203" s="87">
        <f t="shared" si="163"/>
        <v>31650</v>
      </c>
      <c r="I203" s="87">
        <f t="shared" si="163"/>
        <v>30000</v>
      </c>
      <c r="J203" s="87">
        <f t="shared" si="163"/>
        <v>30600</v>
      </c>
      <c r="K203" s="87">
        <f t="shared" si="163"/>
        <v>47100</v>
      </c>
      <c r="L203" s="87">
        <f t="shared" si="163"/>
        <v>199100</v>
      </c>
      <c r="M203" s="87">
        <f t="shared" si="163"/>
        <v>3500</v>
      </c>
      <c r="N203" s="87">
        <f t="shared" si="163"/>
        <v>97000</v>
      </c>
      <c r="O203" s="87">
        <f t="shared" si="163"/>
        <v>109711.6</v>
      </c>
      <c r="P203" s="86">
        <f>P208+P223+P238+P253+P268+P273</f>
        <v>120452.6</v>
      </c>
      <c r="Q203" s="86">
        <f t="shared" ref="Q203:U203" si="164">Q208+Q223+Q238+Q253+Q268+Q273</f>
        <v>125334.20000000001</v>
      </c>
      <c r="R203" s="86">
        <f t="shared" si="164"/>
        <v>130414.20000000001</v>
      </c>
      <c r="S203" s="86">
        <f t="shared" si="164"/>
        <v>135700.79999999999</v>
      </c>
      <c r="T203" s="86">
        <f t="shared" si="164"/>
        <v>141202.4</v>
      </c>
      <c r="U203" s="86">
        <f t="shared" si="164"/>
        <v>146927.80000000002</v>
      </c>
      <c r="V203" s="86">
        <f>F203+G203+H203+I203+J203+K203+L203+M203+N203+O203+P203+Q203+R203+S203+T203+U203</f>
        <v>1432839.2</v>
      </c>
      <c r="W203" s="84" t="s">
        <v>15</v>
      </c>
      <c r="X203" s="32"/>
    </row>
    <row r="204" spans="2:24" s="47" customFormat="1" ht="36" customHeight="1" x14ac:dyDescent="0.25">
      <c r="B204" s="102" t="s">
        <v>271</v>
      </c>
      <c r="C204" s="105" t="s">
        <v>234</v>
      </c>
      <c r="D204" s="102" t="s">
        <v>199</v>
      </c>
      <c r="E204" s="100" t="s">
        <v>227</v>
      </c>
      <c r="F204" s="82">
        <f t="shared" ref="F204:V204" si="165">F205+F206+F207+F208</f>
        <v>249487.6</v>
      </c>
      <c r="G204" s="82">
        <f t="shared" si="165"/>
        <v>234206.4</v>
      </c>
      <c r="H204" s="82">
        <f t="shared" si="165"/>
        <v>277446.5</v>
      </c>
      <c r="I204" s="82">
        <f t="shared" si="165"/>
        <v>279354.8</v>
      </c>
      <c r="J204" s="82">
        <f t="shared" si="165"/>
        <v>221686.5</v>
      </c>
      <c r="K204" s="82">
        <f t="shared" si="165"/>
        <v>233901.6</v>
      </c>
      <c r="L204" s="82">
        <f t="shared" si="165"/>
        <v>377224.3</v>
      </c>
      <c r="M204" s="82">
        <f t="shared" si="165"/>
        <v>388638.3</v>
      </c>
      <c r="N204" s="82">
        <f t="shared" si="165"/>
        <v>548036.69999999995</v>
      </c>
      <c r="O204" s="82">
        <f t="shared" si="165"/>
        <v>918404.3</v>
      </c>
      <c r="P204" s="86">
        <f t="shared" si="165"/>
        <v>1263092.3</v>
      </c>
      <c r="Q204" s="86">
        <f t="shared" si="165"/>
        <v>1368013.4</v>
      </c>
      <c r="R204" s="86">
        <f t="shared" si="165"/>
        <v>1497998.2</v>
      </c>
      <c r="S204" s="86">
        <f t="shared" si="165"/>
        <v>1514492.9</v>
      </c>
      <c r="T204" s="86">
        <f t="shared" si="165"/>
        <v>1575072.7</v>
      </c>
      <c r="U204" s="86">
        <f t="shared" si="165"/>
        <v>1638075.6</v>
      </c>
      <c r="V204" s="86">
        <f t="shared" si="165"/>
        <v>12501622.099999998</v>
      </c>
      <c r="W204" s="84" t="s">
        <v>11</v>
      </c>
      <c r="X204" s="32"/>
    </row>
    <row r="205" spans="2:24" s="47" customFormat="1" ht="36" customHeight="1" x14ac:dyDescent="0.25">
      <c r="B205" s="103"/>
      <c r="C205" s="106"/>
      <c r="D205" s="103"/>
      <c r="E205" s="100"/>
      <c r="F205" s="82">
        <f>F210+F215</f>
        <v>0</v>
      </c>
      <c r="G205" s="82">
        <f t="shared" ref="G205:U205" si="166">G210+G215</f>
        <v>0</v>
      </c>
      <c r="H205" s="82">
        <f t="shared" si="166"/>
        <v>0</v>
      </c>
      <c r="I205" s="82">
        <f t="shared" si="166"/>
        <v>0</v>
      </c>
      <c r="J205" s="82">
        <f t="shared" si="166"/>
        <v>0</v>
      </c>
      <c r="K205" s="82">
        <f t="shared" si="166"/>
        <v>0</v>
      </c>
      <c r="L205" s="82">
        <f t="shared" si="166"/>
        <v>0</v>
      </c>
      <c r="M205" s="82">
        <f t="shared" si="166"/>
        <v>0</v>
      </c>
      <c r="N205" s="82">
        <f t="shared" si="166"/>
        <v>0</v>
      </c>
      <c r="O205" s="82">
        <f t="shared" si="166"/>
        <v>0</v>
      </c>
      <c r="P205" s="86">
        <f t="shared" si="166"/>
        <v>0</v>
      </c>
      <c r="Q205" s="86">
        <f t="shared" si="166"/>
        <v>0</v>
      </c>
      <c r="R205" s="86">
        <f t="shared" si="166"/>
        <v>0</v>
      </c>
      <c r="S205" s="86">
        <f t="shared" si="166"/>
        <v>0</v>
      </c>
      <c r="T205" s="86">
        <f t="shared" si="166"/>
        <v>0</v>
      </c>
      <c r="U205" s="86">
        <f t="shared" si="166"/>
        <v>0</v>
      </c>
      <c r="V205" s="86">
        <f>F205+G205+H205+I205+J205+K205+L205+M205+N205+O205+P205</f>
        <v>0</v>
      </c>
      <c r="W205" s="84" t="s">
        <v>12</v>
      </c>
      <c r="X205" s="32"/>
    </row>
    <row r="206" spans="2:24" s="47" customFormat="1" ht="36" customHeight="1" x14ac:dyDescent="0.25">
      <c r="B206" s="103"/>
      <c r="C206" s="106"/>
      <c r="D206" s="103"/>
      <c r="E206" s="100"/>
      <c r="F206" s="82">
        <f>F211+F216</f>
        <v>0</v>
      </c>
      <c r="G206" s="82">
        <f t="shared" ref="G206:U206" si="167">G211+G216</f>
        <v>0</v>
      </c>
      <c r="H206" s="82">
        <f t="shared" si="167"/>
        <v>0</v>
      </c>
      <c r="I206" s="82">
        <f t="shared" si="167"/>
        <v>0</v>
      </c>
      <c r="J206" s="82">
        <f t="shared" si="167"/>
        <v>0</v>
      </c>
      <c r="K206" s="82">
        <f t="shared" si="167"/>
        <v>0</v>
      </c>
      <c r="L206" s="82">
        <f t="shared" si="167"/>
        <v>0</v>
      </c>
      <c r="M206" s="82">
        <f t="shared" si="167"/>
        <v>0</v>
      </c>
      <c r="N206" s="82">
        <f t="shared" si="167"/>
        <v>0</v>
      </c>
      <c r="O206" s="82">
        <f t="shared" si="167"/>
        <v>33404</v>
      </c>
      <c r="P206" s="86">
        <f t="shared" si="167"/>
        <v>41755</v>
      </c>
      <c r="Q206" s="86">
        <f t="shared" si="167"/>
        <v>41755</v>
      </c>
      <c r="R206" s="86">
        <f t="shared" si="167"/>
        <v>41755</v>
      </c>
      <c r="S206" s="86">
        <f t="shared" si="167"/>
        <v>0</v>
      </c>
      <c r="T206" s="86">
        <f t="shared" si="167"/>
        <v>0</v>
      </c>
      <c r="U206" s="86">
        <f t="shared" si="167"/>
        <v>0</v>
      </c>
      <c r="V206" s="86">
        <f>F206+G206+H206+I206+J206+K206+L206+M206+N206+O206+P206</f>
        <v>75159</v>
      </c>
      <c r="W206" s="84" t="s">
        <v>13</v>
      </c>
      <c r="X206" s="32"/>
    </row>
    <row r="207" spans="2:24" s="47" customFormat="1" ht="36" customHeight="1" x14ac:dyDescent="0.25">
      <c r="B207" s="103"/>
      <c r="C207" s="106"/>
      <c r="D207" s="103"/>
      <c r="E207" s="100"/>
      <c r="F207" s="82">
        <f>F212+F217</f>
        <v>249487.6</v>
      </c>
      <c r="G207" s="82">
        <f t="shared" ref="G207:U207" si="168">G212+G217</f>
        <v>234206.4</v>
      </c>
      <c r="H207" s="82">
        <f t="shared" si="168"/>
        <v>277446.5</v>
      </c>
      <c r="I207" s="82">
        <f t="shared" si="168"/>
        <v>279354.8</v>
      </c>
      <c r="J207" s="82">
        <f t="shared" si="168"/>
        <v>221686.5</v>
      </c>
      <c r="K207" s="82">
        <f t="shared" si="168"/>
        <v>233901.6</v>
      </c>
      <c r="L207" s="82">
        <f t="shared" si="168"/>
        <v>377224.3</v>
      </c>
      <c r="M207" s="82">
        <f t="shared" si="168"/>
        <v>388638.3</v>
      </c>
      <c r="N207" s="82">
        <f t="shared" si="168"/>
        <v>548036.69999999995</v>
      </c>
      <c r="O207" s="82">
        <f t="shared" si="168"/>
        <v>885000.3</v>
      </c>
      <c r="P207" s="86">
        <f t="shared" si="168"/>
        <v>1221337.3</v>
      </c>
      <c r="Q207" s="86">
        <f t="shared" si="168"/>
        <v>1326258.3999999999</v>
      </c>
      <c r="R207" s="86">
        <f t="shared" si="168"/>
        <v>1456243.2</v>
      </c>
      <c r="S207" s="86">
        <f t="shared" si="168"/>
        <v>1514492.9</v>
      </c>
      <c r="T207" s="86">
        <f t="shared" si="168"/>
        <v>1575072.7</v>
      </c>
      <c r="U207" s="86">
        <f t="shared" si="168"/>
        <v>1638075.6</v>
      </c>
      <c r="V207" s="86">
        <f>F207+G207+H207+I207+J207+K207+L207+M207+N207+O207+P207+Q207+R207+S207+T207+U207</f>
        <v>12426463.099999998</v>
      </c>
      <c r="W207" s="84" t="s">
        <v>14</v>
      </c>
      <c r="X207" s="32" t="s">
        <v>209</v>
      </c>
    </row>
    <row r="208" spans="2:24" s="47" customFormat="1" ht="36" customHeight="1" x14ac:dyDescent="0.25">
      <c r="B208" s="103"/>
      <c r="C208" s="106"/>
      <c r="D208" s="103"/>
      <c r="E208" s="100"/>
      <c r="F208" s="82">
        <f>F213+F218</f>
        <v>0</v>
      </c>
      <c r="G208" s="82">
        <f t="shared" ref="G208:U208" si="169">G213+G218</f>
        <v>0</v>
      </c>
      <c r="H208" s="82">
        <f t="shared" si="169"/>
        <v>0</v>
      </c>
      <c r="I208" s="82">
        <f t="shared" si="169"/>
        <v>0</v>
      </c>
      <c r="J208" s="82">
        <f t="shared" si="169"/>
        <v>0</v>
      </c>
      <c r="K208" s="82">
        <f t="shared" si="169"/>
        <v>0</v>
      </c>
      <c r="L208" s="82">
        <f t="shared" si="169"/>
        <v>0</v>
      </c>
      <c r="M208" s="82">
        <f t="shared" si="169"/>
        <v>0</v>
      </c>
      <c r="N208" s="82">
        <f t="shared" si="169"/>
        <v>0</v>
      </c>
      <c r="O208" s="82">
        <f t="shared" si="169"/>
        <v>0</v>
      </c>
      <c r="P208" s="86">
        <f t="shared" si="169"/>
        <v>0</v>
      </c>
      <c r="Q208" s="86">
        <f t="shared" si="169"/>
        <v>0</v>
      </c>
      <c r="R208" s="86">
        <f t="shared" si="169"/>
        <v>0</v>
      </c>
      <c r="S208" s="86">
        <f t="shared" si="169"/>
        <v>0</v>
      </c>
      <c r="T208" s="86">
        <f t="shared" si="169"/>
        <v>0</v>
      </c>
      <c r="U208" s="86">
        <f t="shared" si="169"/>
        <v>0</v>
      </c>
      <c r="V208" s="86">
        <f>F208+G208+H208+I208+J208+K208+L208+M208+N208+O208+P208</f>
        <v>0</v>
      </c>
      <c r="W208" s="84" t="s">
        <v>15</v>
      </c>
      <c r="X208" s="32"/>
    </row>
    <row r="209" spans="2:24" s="47" customFormat="1" ht="36" customHeight="1" x14ac:dyDescent="0.25">
      <c r="B209" s="103"/>
      <c r="C209" s="106"/>
      <c r="D209" s="100" t="s">
        <v>259</v>
      </c>
      <c r="E209" s="100" t="s">
        <v>25</v>
      </c>
      <c r="F209" s="82">
        <f t="shared" ref="F209:V209" si="170">F210+F211+F212+F213</f>
        <v>249487.6</v>
      </c>
      <c r="G209" s="82">
        <f t="shared" si="170"/>
        <v>234206.4</v>
      </c>
      <c r="H209" s="82">
        <f t="shared" si="170"/>
        <v>277446.5</v>
      </c>
      <c r="I209" s="82">
        <f t="shared" si="170"/>
        <v>279354.8</v>
      </c>
      <c r="J209" s="82">
        <f t="shared" si="170"/>
        <v>221686.5</v>
      </c>
      <c r="K209" s="82">
        <f t="shared" si="170"/>
        <v>233901.6</v>
      </c>
      <c r="L209" s="82">
        <f t="shared" si="170"/>
        <v>377224.3</v>
      </c>
      <c r="M209" s="82">
        <f t="shared" si="170"/>
        <v>388638.3</v>
      </c>
      <c r="N209" s="82">
        <f t="shared" si="170"/>
        <v>475425.1</v>
      </c>
      <c r="O209" s="82">
        <f t="shared" si="170"/>
        <v>0</v>
      </c>
      <c r="P209" s="86">
        <f t="shared" si="170"/>
        <v>0</v>
      </c>
      <c r="Q209" s="86">
        <f t="shared" si="170"/>
        <v>0</v>
      </c>
      <c r="R209" s="86">
        <f t="shared" si="170"/>
        <v>0</v>
      </c>
      <c r="S209" s="86">
        <f t="shared" si="170"/>
        <v>0</v>
      </c>
      <c r="T209" s="86">
        <f t="shared" si="170"/>
        <v>0</v>
      </c>
      <c r="U209" s="86">
        <f t="shared" si="170"/>
        <v>0</v>
      </c>
      <c r="V209" s="86">
        <f t="shared" si="170"/>
        <v>2737371.1</v>
      </c>
      <c r="W209" s="84" t="s">
        <v>11</v>
      </c>
      <c r="X209" s="32"/>
    </row>
    <row r="210" spans="2:24" s="47" customFormat="1" ht="36" customHeight="1" x14ac:dyDescent="0.25">
      <c r="B210" s="103"/>
      <c r="C210" s="106"/>
      <c r="D210" s="100"/>
      <c r="E210" s="100"/>
      <c r="F210" s="82">
        <v>0</v>
      </c>
      <c r="G210" s="82">
        <v>0</v>
      </c>
      <c r="H210" s="82">
        <v>0</v>
      </c>
      <c r="I210" s="82">
        <v>0</v>
      </c>
      <c r="J210" s="82">
        <v>0</v>
      </c>
      <c r="K210" s="82">
        <v>0</v>
      </c>
      <c r="L210" s="82">
        <v>0</v>
      </c>
      <c r="M210" s="82">
        <v>0</v>
      </c>
      <c r="N210" s="82">
        <v>0</v>
      </c>
      <c r="O210" s="82">
        <v>0</v>
      </c>
      <c r="P210" s="86">
        <v>0</v>
      </c>
      <c r="Q210" s="86">
        <v>0</v>
      </c>
      <c r="R210" s="86">
        <v>0</v>
      </c>
      <c r="S210" s="86">
        <v>0</v>
      </c>
      <c r="T210" s="86">
        <v>0</v>
      </c>
      <c r="U210" s="86">
        <v>0</v>
      </c>
      <c r="V210" s="86">
        <f>F210+G210+H210+I210+J210+K210+L210+M210+N210+O210+P210</f>
        <v>0</v>
      </c>
      <c r="W210" s="84" t="s">
        <v>12</v>
      </c>
      <c r="X210" s="32"/>
    </row>
    <row r="211" spans="2:24" s="47" customFormat="1" ht="36" customHeight="1" x14ac:dyDescent="0.25">
      <c r="B211" s="103"/>
      <c r="C211" s="106"/>
      <c r="D211" s="100"/>
      <c r="E211" s="100"/>
      <c r="F211" s="82">
        <v>0</v>
      </c>
      <c r="G211" s="82">
        <v>0</v>
      </c>
      <c r="H211" s="82">
        <v>0</v>
      </c>
      <c r="I211" s="82">
        <v>0</v>
      </c>
      <c r="J211" s="82">
        <v>0</v>
      </c>
      <c r="K211" s="82">
        <v>0</v>
      </c>
      <c r="L211" s="82">
        <v>0</v>
      </c>
      <c r="M211" s="82">
        <v>0</v>
      </c>
      <c r="N211" s="82">
        <v>0</v>
      </c>
      <c r="O211" s="82">
        <v>0</v>
      </c>
      <c r="P211" s="86">
        <v>0</v>
      </c>
      <c r="Q211" s="86">
        <v>0</v>
      </c>
      <c r="R211" s="86">
        <v>0</v>
      </c>
      <c r="S211" s="86">
        <v>0</v>
      </c>
      <c r="T211" s="86">
        <v>0</v>
      </c>
      <c r="U211" s="86">
        <v>0</v>
      </c>
      <c r="V211" s="86">
        <f>F211+G211+H211+I211+J211+K211+L211+M211+N211+O211+P211</f>
        <v>0</v>
      </c>
      <c r="W211" s="84" t="s">
        <v>13</v>
      </c>
      <c r="X211" s="32"/>
    </row>
    <row r="212" spans="2:24" s="47" customFormat="1" ht="36" customHeight="1" x14ac:dyDescent="0.25">
      <c r="B212" s="103"/>
      <c r="C212" s="106"/>
      <c r="D212" s="100"/>
      <c r="E212" s="100"/>
      <c r="F212" s="82">
        <v>249487.6</v>
      </c>
      <c r="G212" s="82">
        <v>234206.4</v>
      </c>
      <c r="H212" s="82">
        <v>277446.5</v>
      </c>
      <c r="I212" s="82">
        <v>279354.8</v>
      </c>
      <c r="J212" s="82">
        <v>221686.5</v>
      </c>
      <c r="K212" s="82">
        <v>233901.6</v>
      </c>
      <c r="L212" s="82">
        <v>377224.3</v>
      </c>
      <c r="M212" s="82">
        <v>388638.3</v>
      </c>
      <c r="N212" s="82">
        <v>475425.1</v>
      </c>
      <c r="O212" s="82"/>
      <c r="P212" s="86">
        <v>0</v>
      </c>
      <c r="Q212" s="86">
        <v>0</v>
      </c>
      <c r="R212" s="86">
        <v>0</v>
      </c>
      <c r="S212" s="86">
        <v>0</v>
      </c>
      <c r="T212" s="86">
        <v>0</v>
      </c>
      <c r="U212" s="86">
        <v>0</v>
      </c>
      <c r="V212" s="86">
        <f>F212+G212+H212+I212+J212+K212+L212+M212+N212+O212+P212+Q212+R212+S212+T212+U212</f>
        <v>2737371.1</v>
      </c>
      <c r="W212" s="84" t="s">
        <v>14</v>
      </c>
      <c r="X212" s="32" t="s">
        <v>209</v>
      </c>
    </row>
    <row r="213" spans="2:24" s="47" customFormat="1" ht="36" customHeight="1" x14ac:dyDescent="0.25">
      <c r="B213" s="103"/>
      <c r="C213" s="106"/>
      <c r="D213" s="100"/>
      <c r="E213" s="100"/>
      <c r="F213" s="82">
        <v>0</v>
      </c>
      <c r="G213" s="82">
        <v>0</v>
      </c>
      <c r="H213" s="82">
        <v>0</v>
      </c>
      <c r="I213" s="82">
        <v>0</v>
      </c>
      <c r="J213" s="82">
        <v>0</v>
      </c>
      <c r="K213" s="82">
        <v>0</v>
      </c>
      <c r="L213" s="82">
        <v>0</v>
      </c>
      <c r="M213" s="82">
        <v>0</v>
      </c>
      <c r="N213" s="82">
        <v>0</v>
      </c>
      <c r="O213" s="82">
        <v>0</v>
      </c>
      <c r="P213" s="86">
        <v>0</v>
      </c>
      <c r="Q213" s="86">
        <v>0</v>
      </c>
      <c r="R213" s="86">
        <v>0</v>
      </c>
      <c r="S213" s="86">
        <v>0</v>
      </c>
      <c r="T213" s="86">
        <v>0</v>
      </c>
      <c r="U213" s="86">
        <v>0</v>
      </c>
      <c r="V213" s="86">
        <f>F213+G213+H213+I213+J213+K213+L213+M213+N213+O213+P213</f>
        <v>0</v>
      </c>
      <c r="W213" s="84" t="s">
        <v>15</v>
      </c>
      <c r="X213" s="32"/>
    </row>
    <row r="214" spans="2:24" s="47" customFormat="1" ht="36" customHeight="1" x14ac:dyDescent="0.25">
      <c r="B214" s="103"/>
      <c r="C214" s="106"/>
      <c r="D214" s="102" t="s">
        <v>260</v>
      </c>
      <c r="E214" s="100" t="s">
        <v>222</v>
      </c>
      <c r="F214" s="82">
        <f t="shared" ref="F214:M214" si="171">F215+F216+F217+F218</f>
        <v>0</v>
      </c>
      <c r="G214" s="82">
        <f t="shared" si="171"/>
        <v>0</v>
      </c>
      <c r="H214" s="82">
        <f t="shared" si="171"/>
        <v>0</v>
      </c>
      <c r="I214" s="82">
        <f t="shared" si="171"/>
        <v>0</v>
      </c>
      <c r="J214" s="82">
        <f t="shared" si="171"/>
        <v>0</v>
      </c>
      <c r="K214" s="82">
        <f t="shared" si="171"/>
        <v>0</v>
      </c>
      <c r="L214" s="82">
        <f t="shared" si="171"/>
        <v>0</v>
      </c>
      <c r="M214" s="82">
        <f t="shared" si="171"/>
        <v>0</v>
      </c>
      <c r="N214" s="82">
        <f t="shared" ref="N214:V214" si="172">N215+N216+N217+N218</f>
        <v>72611.600000000006</v>
      </c>
      <c r="O214" s="82">
        <f t="shared" si="172"/>
        <v>918404.3</v>
      </c>
      <c r="P214" s="86">
        <f t="shared" si="172"/>
        <v>1263092.3</v>
      </c>
      <c r="Q214" s="86">
        <f t="shared" si="172"/>
        <v>1368013.4</v>
      </c>
      <c r="R214" s="86">
        <f t="shared" si="172"/>
        <v>1497998.2</v>
      </c>
      <c r="S214" s="86">
        <f t="shared" si="172"/>
        <v>1514492.9</v>
      </c>
      <c r="T214" s="86">
        <f t="shared" si="172"/>
        <v>1575072.7</v>
      </c>
      <c r="U214" s="86">
        <f t="shared" si="172"/>
        <v>1638075.6</v>
      </c>
      <c r="V214" s="86">
        <f t="shared" si="172"/>
        <v>9764251</v>
      </c>
      <c r="W214" s="84" t="s">
        <v>11</v>
      </c>
      <c r="X214" s="32"/>
    </row>
    <row r="215" spans="2:24" s="47" customFormat="1" ht="36" customHeight="1" x14ac:dyDescent="0.25">
      <c r="B215" s="103"/>
      <c r="C215" s="106"/>
      <c r="D215" s="103"/>
      <c r="E215" s="100"/>
      <c r="F215" s="82">
        <v>0</v>
      </c>
      <c r="G215" s="82">
        <v>0</v>
      </c>
      <c r="H215" s="82">
        <v>0</v>
      </c>
      <c r="I215" s="82">
        <v>0</v>
      </c>
      <c r="J215" s="82">
        <v>0</v>
      </c>
      <c r="K215" s="82">
        <v>0</v>
      </c>
      <c r="L215" s="82">
        <v>0</v>
      </c>
      <c r="M215" s="82">
        <v>0</v>
      </c>
      <c r="N215" s="82">
        <v>0</v>
      </c>
      <c r="O215" s="82">
        <v>0</v>
      </c>
      <c r="P215" s="86">
        <v>0</v>
      </c>
      <c r="Q215" s="86">
        <v>0</v>
      </c>
      <c r="R215" s="86">
        <v>0</v>
      </c>
      <c r="S215" s="86">
        <v>0</v>
      </c>
      <c r="T215" s="86">
        <v>0</v>
      </c>
      <c r="U215" s="86">
        <v>0</v>
      </c>
      <c r="V215" s="86">
        <f>F215+G215+H215+I215+J215+K215+L215+M215+N215+O215+P215</f>
        <v>0</v>
      </c>
      <c r="W215" s="84" t="s">
        <v>12</v>
      </c>
      <c r="X215" s="32"/>
    </row>
    <row r="216" spans="2:24" s="47" customFormat="1" ht="36" customHeight="1" x14ac:dyDescent="0.25">
      <c r="B216" s="103"/>
      <c r="C216" s="106"/>
      <c r="D216" s="103"/>
      <c r="E216" s="100"/>
      <c r="F216" s="82">
        <v>0</v>
      </c>
      <c r="G216" s="82">
        <v>0</v>
      </c>
      <c r="H216" s="82">
        <v>0</v>
      </c>
      <c r="I216" s="82">
        <v>0</v>
      </c>
      <c r="J216" s="82">
        <v>0</v>
      </c>
      <c r="K216" s="82">
        <v>0</v>
      </c>
      <c r="L216" s="82">
        <v>0</v>
      </c>
      <c r="M216" s="82">
        <v>0</v>
      </c>
      <c r="N216" s="82">
        <v>0</v>
      </c>
      <c r="O216" s="82">
        <v>33404</v>
      </c>
      <c r="P216" s="86">
        <v>41755</v>
      </c>
      <c r="Q216" s="86">
        <v>41755</v>
      </c>
      <c r="R216" s="86">
        <v>41755</v>
      </c>
      <c r="S216" s="86">
        <v>0</v>
      </c>
      <c r="T216" s="86">
        <v>0</v>
      </c>
      <c r="U216" s="86">
        <v>0</v>
      </c>
      <c r="V216" s="86">
        <f>F216+G216+H216+I216+J216+K216+L216+M216+N216+O216+P216</f>
        <v>75159</v>
      </c>
      <c r="W216" s="84" t="s">
        <v>13</v>
      </c>
      <c r="X216" s="32"/>
    </row>
    <row r="217" spans="2:24" s="47" customFormat="1" ht="36" customHeight="1" x14ac:dyDescent="0.25">
      <c r="B217" s="103"/>
      <c r="C217" s="106"/>
      <c r="D217" s="103"/>
      <c r="E217" s="100"/>
      <c r="F217" s="82">
        <v>0</v>
      </c>
      <c r="G217" s="82">
        <v>0</v>
      </c>
      <c r="H217" s="82">
        <v>0</v>
      </c>
      <c r="I217" s="82">
        <v>0</v>
      </c>
      <c r="J217" s="82">
        <v>0</v>
      </c>
      <c r="K217" s="82">
        <v>0</v>
      </c>
      <c r="L217" s="82">
        <v>0</v>
      </c>
      <c r="M217" s="82">
        <v>0</v>
      </c>
      <c r="N217" s="82">
        <v>72611.600000000006</v>
      </c>
      <c r="O217" s="82">
        <v>885000.3</v>
      </c>
      <c r="P217" s="86">
        <v>1221337.3</v>
      </c>
      <c r="Q217" s="86">
        <v>1326258.3999999999</v>
      </c>
      <c r="R217" s="86">
        <v>1456243.2</v>
      </c>
      <c r="S217" s="86">
        <v>1514492.9</v>
      </c>
      <c r="T217" s="86">
        <v>1575072.7</v>
      </c>
      <c r="U217" s="86">
        <v>1638075.6</v>
      </c>
      <c r="V217" s="86">
        <f>F217+G217+H217+I217+J217+K217+L217+M217+N217+O217+P217+Q217+R217+S217+T217+U217</f>
        <v>9689092</v>
      </c>
      <c r="W217" s="84" t="s">
        <v>14</v>
      </c>
      <c r="X217" s="32" t="s">
        <v>209</v>
      </c>
    </row>
    <row r="218" spans="2:24" s="47" customFormat="1" ht="36" customHeight="1" x14ac:dyDescent="0.25">
      <c r="B218" s="104"/>
      <c r="C218" s="107"/>
      <c r="D218" s="104"/>
      <c r="E218" s="100"/>
      <c r="F218" s="82">
        <v>0</v>
      </c>
      <c r="G218" s="82">
        <v>0</v>
      </c>
      <c r="H218" s="82">
        <v>0</v>
      </c>
      <c r="I218" s="82">
        <v>0</v>
      </c>
      <c r="J218" s="82">
        <v>0</v>
      </c>
      <c r="K218" s="82">
        <v>0</v>
      </c>
      <c r="L218" s="82">
        <v>0</v>
      </c>
      <c r="M218" s="82">
        <v>0</v>
      </c>
      <c r="N218" s="82">
        <v>0</v>
      </c>
      <c r="O218" s="82">
        <v>0</v>
      </c>
      <c r="P218" s="86">
        <v>0</v>
      </c>
      <c r="Q218" s="86">
        <v>0</v>
      </c>
      <c r="R218" s="86">
        <v>0</v>
      </c>
      <c r="S218" s="86">
        <v>0</v>
      </c>
      <c r="T218" s="86">
        <v>0</v>
      </c>
      <c r="U218" s="86">
        <v>0</v>
      </c>
      <c r="V218" s="86">
        <f>F218+G218+H218+I218+J218+K218+L218+M218+N218+O218+P218</f>
        <v>0</v>
      </c>
      <c r="W218" s="84" t="s">
        <v>15</v>
      </c>
      <c r="X218" s="32"/>
    </row>
    <row r="219" spans="2:24" s="47" customFormat="1" ht="36" customHeight="1" x14ac:dyDescent="0.25">
      <c r="B219" s="102" t="s">
        <v>272</v>
      </c>
      <c r="C219" s="105" t="s">
        <v>286</v>
      </c>
      <c r="D219" s="102" t="s">
        <v>199</v>
      </c>
      <c r="E219" s="100" t="s">
        <v>227</v>
      </c>
      <c r="F219" s="82">
        <f>F220+F221+F222+F223</f>
        <v>50485</v>
      </c>
      <c r="G219" s="82">
        <f t="shared" ref="G219:U219" si="173">G220+G221+G222+G223</f>
        <v>33660.6</v>
      </c>
      <c r="H219" s="82">
        <f t="shared" si="173"/>
        <v>31650</v>
      </c>
      <c r="I219" s="82">
        <f t="shared" si="173"/>
        <v>25000</v>
      </c>
      <c r="J219" s="82">
        <f t="shared" si="173"/>
        <v>30600</v>
      </c>
      <c r="K219" s="82">
        <f t="shared" si="173"/>
        <v>47100</v>
      </c>
      <c r="L219" s="82">
        <f t="shared" si="173"/>
        <v>203145</v>
      </c>
      <c r="M219" s="82">
        <f t="shared" si="173"/>
        <v>3500</v>
      </c>
      <c r="N219" s="82">
        <f t="shared" si="173"/>
        <v>97000</v>
      </c>
      <c r="O219" s="82">
        <f t="shared" si="173"/>
        <v>109711.6</v>
      </c>
      <c r="P219" s="86">
        <f t="shared" si="173"/>
        <v>211039.6</v>
      </c>
      <c r="Q219" s="86">
        <f t="shared" si="173"/>
        <v>118664.1</v>
      </c>
      <c r="R219" s="86">
        <f t="shared" si="173"/>
        <v>123410.6</v>
      </c>
      <c r="S219" s="86">
        <f t="shared" si="173"/>
        <v>128347</v>
      </c>
      <c r="T219" s="86">
        <f t="shared" si="173"/>
        <v>133480.9</v>
      </c>
      <c r="U219" s="86">
        <f t="shared" si="173"/>
        <v>138820.20000000001</v>
      </c>
      <c r="V219" s="86">
        <f>V220+V221+V222+V223</f>
        <v>1485614.5999999999</v>
      </c>
      <c r="W219" s="84" t="s">
        <v>11</v>
      </c>
      <c r="X219" s="32" t="s">
        <v>208</v>
      </c>
    </row>
    <row r="220" spans="2:24" s="47" customFormat="1" ht="36" customHeight="1" x14ac:dyDescent="0.25">
      <c r="B220" s="103"/>
      <c r="C220" s="106"/>
      <c r="D220" s="103"/>
      <c r="E220" s="100"/>
      <c r="F220" s="82">
        <f>F225+F230</f>
        <v>0</v>
      </c>
      <c r="G220" s="82">
        <f t="shared" ref="G220:U220" si="174">G225+G230</f>
        <v>0</v>
      </c>
      <c r="H220" s="82">
        <f t="shared" si="174"/>
        <v>0</v>
      </c>
      <c r="I220" s="82">
        <f t="shared" si="174"/>
        <v>0</v>
      </c>
      <c r="J220" s="82">
        <f t="shared" si="174"/>
        <v>0</v>
      </c>
      <c r="K220" s="82">
        <f t="shared" si="174"/>
        <v>0</v>
      </c>
      <c r="L220" s="82">
        <f t="shared" si="174"/>
        <v>0</v>
      </c>
      <c r="M220" s="82">
        <f t="shared" si="174"/>
        <v>0</v>
      </c>
      <c r="N220" s="82">
        <f t="shared" si="174"/>
        <v>0</v>
      </c>
      <c r="O220" s="82">
        <f t="shared" si="174"/>
        <v>0</v>
      </c>
      <c r="P220" s="86">
        <f t="shared" si="174"/>
        <v>0</v>
      </c>
      <c r="Q220" s="86">
        <f t="shared" si="174"/>
        <v>0</v>
      </c>
      <c r="R220" s="86">
        <f t="shared" si="174"/>
        <v>0</v>
      </c>
      <c r="S220" s="86">
        <f t="shared" si="174"/>
        <v>0</v>
      </c>
      <c r="T220" s="86">
        <f t="shared" si="174"/>
        <v>0</v>
      </c>
      <c r="U220" s="86">
        <f t="shared" si="174"/>
        <v>0</v>
      </c>
      <c r="V220" s="86">
        <f>F220+G220+H220+I220+J220+K220+L220+M220+N220+O220+P220</f>
        <v>0</v>
      </c>
      <c r="W220" s="84" t="s">
        <v>12</v>
      </c>
      <c r="X220" s="32"/>
    </row>
    <row r="221" spans="2:24" s="47" customFormat="1" ht="36" customHeight="1" x14ac:dyDescent="0.25">
      <c r="B221" s="103"/>
      <c r="C221" s="106"/>
      <c r="D221" s="103"/>
      <c r="E221" s="100"/>
      <c r="F221" s="82">
        <f>F226+F231</f>
        <v>0</v>
      </c>
      <c r="G221" s="82">
        <f t="shared" ref="G221:U221" si="175">G226+G231</f>
        <v>0</v>
      </c>
      <c r="H221" s="82">
        <f t="shared" si="175"/>
        <v>0</v>
      </c>
      <c r="I221" s="82">
        <f t="shared" si="175"/>
        <v>0</v>
      </c>
      <c r="J221" s="82">
        <f t="shared" si="175"/>
        <v>0</v>
      </c>
      <c r="K221" s="82">
        <f t="shared" si="175"/>
        <v>0</v>
      </c>
      <c r="L221" s="82">
        <f t="shared" si="175"/>
        <v>0</v>
      </c>
      <c r="M221" s="82">
        <f t="shared" si="175"/>
        <v>0</v>
      </c>
      <c r="N221" s="82">
        <f t="shared" si="175"/>
        <v>0</v>
      </c>
      <c r="O221" s="82">
        <f t="shared" si="175"/>
        <v>0</v>
      </c>
      <c r="P221" s="86">
        <f t="shared" si="175"/>
        <v>0</v>
      </c>
      <c r="Q221" s="86">
        <f t="shared" si="175"/>
        <v>0</v>
      </c>
      <c r="R221" s="86">
        <f t="shared" si="175"/>
        <v>0</v>
      </c>
      <c r="S221" s="86">
        <f t="shared" si="175"/>
        <v>0</v>
      </c>
      <c r="T221" s="86">
        <f t="shared" si="175"/>
        <v>0</v>
      </c>
      <c r="U221" s="86">
        <f t="shared" si="175"/>
        <v>0</v>
      </c>
      <c r="V221" s="86">
        <f>F221+G221+H221+I221+J221+K221+L221+M221+N221+O221+P221</f>
        <v>0</v>
      </c>
      <c r="W221" s="84" t="s">
        <v>31</v>
      </c>
      <c r="X221" s="32"/>
    </row>
    <row r="222" spans="2:24" s="47" customFormat="1" ht="36" customHeight="1" x14ac:dyDescent="0.25">
      <c r="B222" s="103"/>
      <c r="C222" s="106"/>
      <c r="D222" s="103"/>
      <c r="E222" s="100"/>
      <c r="F222" s="82">
        <f>F227+F232</f>
        <v>0</v>
      </c>
      <c r="G222" s="82">
        <f t="shared" ref="G222:U222" si="176">G227+G232</f>
        <v>0</v>
      </c>
      <c r="H222" s="82">
        <f t="shared" si="176"/>
        <v>0</v>
      </c>
      <c r="I222" s="82">
        <f t="shared" si="176"/>
        <v>0</v>
      </c>
      <c r="J222" s="82">
        <f t="shared" si="176"/>
        <v>0</v>
      </c>
      <c r="K222" s="82">
        <f t="shared" si="176"/>
        <v>0</v>
      </c>
      <c r="L222" s="82">
        <f t="shared" si="176"/>
        <v>4045</v>
      </c>
      <c r="M222" s="82">
        <f t="shared" si="176"/>
        <v>0</v>
      </c>
      <c r="N222" s="82">
        <f t="shared" si="176"/>
        <v>0</v>
      </c>
      <c r="O222" s="82">
        <f t="shared" si="176"/>
        <v>0</v>
      </c>
      <c r="P222" s="86">
        <f t="shared" si="176"/>
        <v>96939.5</v>
      </c>
      <c r="Q222" s="86">
        <f t="shared" si="176"/>
        <v>0</v>
      </c>
      <c r="R222" s="86">
        <f t="shared" si="176"/>
        <v>0</v>
      </c>
      <c r="S222" s="86">
        <f t="shared" si="176"/>
        <v>0</v>
      </c>
      <c r="T222" s="86">
        <f t="shared" si="176"/>
        <v>0</v>
      </c>
      <c r="U222" s="86">
        <f t="shared" si="176"/>
        <v>0</v>
      </c>
      <c r="V222" s="86">
        <f>F222+G222+H222+I222+J222+K222+L222+M222+N222+O222+P222</f>
        <v>100984.5</v>
      </c>
      <c r="W222" s="84" t="s">
        <v>14</v>
      </c>
      <c r="X222" s="32"/>
    </row>
    <row r="223" spans="2:24" s="47" customFormat="1" ht="36" customHeight="1" x14ac:dyDescent="0.25">
      <c r="B223" s="103"/>
      <c r="C223" s="106"/>
      <c r="D223" s="103"/>
      <c r="E223" s="100"/>
      <c r="F223" s="87">
        <f>F228+F233</f>
        <v>50485</v>
      </c>
      <c r="G223" s="87">
        <f t="shared" ref="G223:U223" si="177">G228+G233</f>
        <v>33660.6</v>
      </c>
      <c r="H223" s="87">
        <f t="shared" si="177"/>
        <v>31650</v>
      </c>
      <c r="I223" s="87">
        <f t="shared" si="177"/>
        <v>25000</v>
      </c>
      <c r="J223" s="87">
        <f t="shared" si="177"/>
        <v>30600</v>
      </c>
      <c r="K223" s="87">
        <f t="shared" si="177"/>
        <v>47100</v>
      </c>
      <c r="L223" s="87">
        <f t="shared" si="177"/>
        <v>199100</v>
      </c>
      <c r="M223" s="87">
        <f t="shared" si="177"/>
        <v>3500</v>
      </c>
      <c r="N223" s="87">
        <f t="shared" si="177"/>
        <v>97000</v>
      </c>
      <c r="O223" s="87">
        <f t="shared" si="177"/>
        <v>109711.6</v>
      </c>
      <c r="P223" s="86">
        <f t="shared" si="177"/>
        <v>114100.1</v>
      </c>
      <c r="Q223" s="86">
        <f t="shared" si="177"/>
        <v>118664.1</v>
      </c>
      <c r="R223" s="86">
        <f t="shared" si="177"/>
        <v>123410.6</v>
      </c>
      <c r="S223" s="86">
        <f t="shared" si="177"/>
        <v>128347</v>
      </c>
      <c r="T223" s="86">
        <f t="shared" si="177"/>
        <v>133480.9</v>
      </c>
      <c r="U223" s="86">
        <f t="shared" si="177"/>
        <v>138820.20000000001</v>
      </c>
      <c r="V223" s="86">
        <f>F223+G223+H223+I223+J223+K223+L223+M223+N223+O223+P223+Q223+R223+S223+T223+U223</f>
        <v>1384630.0999999999</v>
      </c>
      <c r="W223" s="84" t="s">
        <v>15</v>
      </c>
      <c r="X223" s="32"/>
    </row>
    <row r="224" spans="2:24" s="47" customFormat="1" ht="36" customHeight="1" x14ac:dyDescent="0.25">
      <c r="B224" s="103"/>
      <c r="C224" s="106"/>
      <c r="D224" s="100" t="s">
        <v>259</v>
      </c>
      <c r="E224" s="100" t="s">
        <v>25</v>
      </c>
      <c r="F224" s="82">
        <f>F225+F226+F227+F228</f>
        <v>50485</v>
      </c>
      <c r="G224" s="82">
        <f t="shared" ref="G224:U224" si="178">G225+G226+G227+G228</f>
        <v>33660.6</v>
      </c>
      <c r="H224" s="82">
        <f t="shared" si="178"/>
        <v>31650</v>
      </c>
      <c r="I224" s="82">
        <f t="shared" si="178"/>
        <v>25000</v>
      </c>
      <c r="J224" s="82">
        <f t="shared" si="178"/>
        <v>30600</v>
      </c>
      <c r="K224" s="82">
        <f t="shared" si="178"/>
        <v>47100</v>
      </c>
      <c r="L224" s="82">
        <f t="shared" si="178"/>
        <v>203145</v>
      </c>
      <c r="M224" s="82">
        <f t="shared" si="178"/>
        <v>3500</v>
      </c>
      <c r="N224" s="82">
        <f t="shared" si="178"/>
        <v>97000</v>
      </c>
      <c r="O224" s="82">
        <f t="shared" si="178"/>
        <v>0</v>
      </c>
      <c r="P224" s="86">
        <f t="shared" si="178"/>
        <v>0</v>
      </c>
      <c r="Q224" s="86">
        <f t="shared" si="178"/>
        <v>0</v>
      </c>
      <c r="R224" s="86">
        <f t="shared" si="178"/>
        <v>0</v>
      </c>
      <c r="S224" s="86">
        <f t="shared" si="178"/>
        <v>0</v>
      </c>
      <c r="T224" s="86">
        <f t="shared" si="178"/>
        <v>0</v>
      </c>
      <c r="U224" s="86">
        <f t="shared" si="178"/>
        <v>0</v>
      </c>
      <c r="V224" s="86">
        <f>V225+V226+V227+V228</f>
        <v>522140.6</v>
      </c>
      <c r="W224" s="84" t="s">
        <v>11</v>
      </c>
      <c r="X224" s="32" t="s">
        <v>208</v>
      </c>
    </row>
    <row r="225" spans="2:27" s="47" customFormat="1" ht="36" customHeight="1" x14ac:dyDescent="0.25">
      <c r="B225" s="103"/>
      <c r="C225" s="106"/>
      <c r="D225" s="100"/>
      <c r="E225" s="100"/>
      <c r="F225" s="82">
        <v>0</v>
      </c>
      <c r="G225" s="82">
        <v>0</v>
      </c>
      <c r="H225" s="82">
        <v>0</v>
      </c>
      <c r="I225" s="82">
        <v>0</v>
      </c>
      <c r="J225" s="82">
        <v>0</v>
      </c>
      <c r="K225" s="82">
        <v>0</v>
      </c>
      <c r="L225" s="82">
        <v>0</v>
      </c>
      <c r="M225" s="82">
        <v>0</v>
      </c>
      <c r="N225" s="82">
        <v>0</v>
      </c>
      <c r="O225" s="82">
        <v>0</v>
      </c>
      <c r="P225" s="86">
        <v>0</v>
      </c>
      <c r="Q225" s="86">
        <v>0</v>
      </c>
      <c r="R225" s="86">
        <v>0</v>
      </c>
      <c r="S225" s="86">
        <v>0</v>
      </c>
      <c r="T225" s="86">
        <v>0</v>
      </c>
      <c r="U225" s="86">
        <v>0</v>
      </c>
      <c r="V225" s="86">
        <f>F225+G225+H225+I225+J225+K225+L225+M225+N225+O225+P225</f>
        <v>0</v>
      </c>
      <c r="W225" s="84" t="s">
        <v>12</v>
      </c>
      <c r="X225" s="32"/>
    </row>
    <row r="226" spans="2:27" s="47" customFormat="1" ht="36" customHeight="1" x14ac:dyDescent="0.25">
      <c r="B226" s="103"/>
      <c r="C226" s="106"/>
      <c r="D226" s="100"/>
      <c r="E226" s="100"/>
      <c r="F226" s="82">
        <v>0</v>
      </c>
      <c r="G226" s="82">
        <v>0</v>
      </c>
      <c r="H226" s="82">
        <v>0</v>
      </c>
      <c r="I226" s="82">
        <v>0</v>
      </c>
      <c r="J226" s="82">
        <v>0</v>
      </c>
      <c r="K226" s="82">
        <v>0</v>
      </c>
      <c r="L226" s="82">
        <v>0</v>
      </c>
      <c r="M226" s="82">
        <v>0</v>
      </c>
      <c r="N226" s="82">
        <v>0</v>
      </c>
      <c r="O226" s="82">
        <v>0</v>
      </c>
      <c r="P226" s="86">
        <v>0</v>
      </c>
      <c r="Q226" s="86">
        <v>0</v>
      </c>
      <c r="R226" s="86">
        <v>0</v>
      </c>
      <c r="S226" s="86">
        <v>0</v>
      </c>
      <c r="T226" s="86">
        <v>0</v>
      </c>
      <c r="U226" s="86">
        <v>0</v>
      </c>
      <c r="V226" s="86">
        <f>F226+G226+H226+I226+J226+K226+L226+M226+N226+O226+P226</f>
        <v>0</v>
      </c>
      <c r="W226" s="84" t="s">
        <v>31</v>
      </c>
      <c r="X226" s="32"/>
    </row>
    <row r="227" spans="2:27" s="47" customFormat="1" ht="36" customHeight="1" x14ac:dyDescent="0.25">
      <c r="B227" s="103"/>
      <c r="C227" s="106"/>
      <c r="D227" s="100"/>
      <c r="E227" s="100"/>
      <c r="F227" s="82">
        <v>0</v>
      </c>
      <c r="G227" s="82">
        <v>0</v>
      </c>
      <c r="H227" s="82">
        <v>0</v>
      </c>
      <c r="I227" s="82">
        <v>0</v>
      </c>
      <c r="J227" s="82">
        <v>0</v>
      </c>
      <c r="K227" s="82">
        <v>0</v>
      </c>
      <c r="L227" s="82">
        <v>4045</v>
      </c>
      <c r="M227" s="82">
        <v>0</v>
      </c>
      <c r="N227" s="82">
        <v>0</v>
      </c>
      <c r="O227" s="82">
        <v>0</v>
      </c>
      <c r="P227" s="86">
        <v>0</v>
      </c>
      <c r="Q227" s="86">
        <v>0</v>
      </c>
      <c r="R227" s="86">
        <v>0</v>
      </c>
      <c r="S227" s="86">
        <v>0</v>
      </c>
      <c r="T227" s="86">
        <v>0</v>
      </c>
      <c r="U227" s="86">
        <v>0</v>
      </c>
      <c r="V227" s="86">
        <f>F227+G227+H227+I227+J227+K227+L227+M227+N227+O227+P227</f>
        <v>4045</v>
      </c>
      <c r="W227" s="84" t="s">
        <v>14</v>
      </c>
      <c r="X227" s="32"/>
    </row>
    <row r="228" spans="2:27" s="47" customFormat="1" ht="36" customHeight="1" x14ac:dyDescent="0.25">
      <c r="B228" s="103"/>
      <c r="C228" s="106"/>
      <c r="D228" s="100"/>
      <c r="E228" s="100"/>
      <c r="F228" s="82">
        <v>50485</v>
      </c>
      <c r="G228" s="82">
        <v>33660.6</v>
      </c>
      <c r="H228" s="82">
        <v>31650</v>
      </c>
      <c r="I228" s="82">
        <v>25000</v>
      </c>
      <c r="J228" s="82">
        <v>30600</v>
      </c>
      <c r="K228" s="82">
        <v>47100</v>
      </c>
      <c r="L228" s="82">
        <v>199100</v>
      </c>
      <c r="M228" s="82">
        <v>3500</v>
      </c>
      <c r="N228" s="82">
        <v>97000</v>
      </c>
      <c r="O228" s="82"/>
      <c r="P228" s="86">
        <v>0</v>
      </c>
      <c r="Q228" s="86">
        <v>0</v>
      </c>
      <c r="R228" s="86">
        <v>0</v>
      </c>
      <c r="S228" s="86">
        <v>0</v>
      </c>
      <c r="T228" s="86">
        <v>0</v>
      </c>
      <c r="U228" s="86">
        <v>0</v>
      </c>
      <c r="V228" s="86">
        <f>F228+G228+H228+I228+J228+K228+L228+M228+N228+O228+P228+Q228+R228+S228+T228+U228</f>
        <v>518095.6</v>
      </c>
      <c r="W228" s="84" t="s">
        <v>15</v>
      </c>
      <c r="X228" s="32"/>
    </row>
    <row r="229" spans="2:27" s="47" customFormat="1" ht="36" customHeight="1" x14ac:dyDescent="0.25">
      <c r="B229" s="103"/>
      <c r="C229" s="106"/>
      <c r="D229" s="102" t="s">
        <v>260</v>
      </c>
      <c r="E229" s="100" t="s">
        <v>222</v>
      </c>
      <c r="F229" s="82">
        <f>F230+F231+F232+F233</f>
        <v>0</v>
      </c>
      <c r="G229" s="82">
        <f t="shared" ref="G229:U229" si="179">G230+G231+G232+G233</f>
        <v>0</v>
      </c>
      <c r="H229" s="82">
        <f t="shared" si="179"/>
        <v>0</v>
      </c>
      <c r="I229" s="82">
        <f t="shared" si="179"/>
        <v>0</v>
      </c>
      <c r="J229" s="82">
        <f t="shared" si="179"/>
        <v>0</v>
      </c>
      <c r="K229" s="82">
        <f t="shared" si="179"/>
        <v>0</v>
      </c>
      <c r="L229" s="82">
        <f t="shared" si="179"/>
        <v>0</v>
      </c>
      <c r="M229" s="82">
        <f t="shared" si="179"/>
        <v>0</v>
      </c>
      <c r="N229" s="82">
        <f t="shared" si="179"/>
        <v>0</v>
      </c>
      <c r="O229" s="82">
        <f t="shared" si="179"/>
        <v>109711.6</v>
      </c>
      <c r="P229" s="86">
        <f t="shared" si="179"/>
        <v>211039.6</v>
      </c>
      <c r="Q229" s="86">
        <v>152885.4</v>
      </c>
      <c r="R229" s="86">
        <f t="shared" si="179"/>
        <v>123410.6</v>
      </c>
      <c r="S229" s="86">
        <f t="shared" si="179"/>
        <v>128347</v>
      </c>
      <c r="T229" s="86">
        <f t="shared" si="179"/>
        <v>133480.9</v>
      </c>
      <c r="U229" s="86">
        <f t="shared" si="179"/>
        <v>138820.20000000001</v>
      </c>
      <c r="V229" s="86">
        <f>V230+V231+V232+V233</f>
        <v>963474</v>
      </c>
      <c r="W229" s="84" t="s">
        <v>11</v>
      </c>
      <c r="X229" s="32" t="s">
        <v>208</v>
      </c>
    </row>
    <row r="230" spans="2:27" s="47" customFormat="1" ht="36" customHeight="1" x14ac:dyDescent="0.25">
      <c r="B230" s="103"/>
      <c r="C230" s="106"/>
      <c r="D230" s="103"/>
      <c r="E230" s="100"/>
      <c r="F230" s="82">
        <v>0</v>
      </c>
      <c r="G230" s="82">
        <v>0</v>
      </c>
      <c r="H230" s="82">
        <v>0</v>
      </c>
      <c r="I230" s="82">
        <v>0</v>
      </c>
      <c r="J230" s="82">
        <v>0</v>
      </c>
      <c r="K230" s="82">
        <v>0</v>
      </c>
      <c r="L230" s="82">
        <v>0</v>
      </c>
      <c r="M230" s="82">
        <v>0</v>
      </c>
      <c r="N230" s="82">
        <v>0</v>
      </c>
      <c r="O230" s="82">
        <v>0</v>
      </c>
      <c r="P230" s="86">
        <v>0</v>
      </c>
      <c r="Q230" s="86">
        <v>0</v>
      </c>
      <c r="R230" s="86">
        <v>0</v>
      </c>
      <c r="S230" s="86">
        <v>0</v>
      </c>
      <c r="T230" s="86">
        <v>0</v>
      </c>
      <c r="U230" s="86">
        <v>0</v>
      </c>
      <c r="V230" s="86">
        <f>F230+G230+H230+I230+J230+K230+L230+M230+N230+O230+P230</f>
        <v>0</v>
      </c>
      <c r="W230" s="84" t="s">
        <v>12</v>
      </c>
      <c r="X230" s="32"/>
    </row>
    <row r="231" spans="2:27" s="47" customFormat="1" ht="36" customHeight="1" x14ac:dyDescent="0.25">
      <c r="B231" s="103"/>
      <c r="C231" s="106"/>
      <c r="D231" s="103"/>
      <c r="E231" s="100"/>
      <c r="F231" s="82">
        <v>0</v>
      </c>
      <c r="G231" s="82">
        <v>0</v>
      </c>
      <c r="H231" s="82">
        <v>0</v>
      </c>
      <c r="I231" s="82">
        <v>0</v>
      </c>
      <c r="J231" s="82">
        <v>0</v>
      </c>
      <c r="K231" s="82">
        <v>0</v>
      </c>
      <c r="L231" s="82">
        <v>0</v>
      </c>
      <c r="M231" s="82">
        <v>0</v>
      </c>
      <c r="N231" s="82">
        <v>0</v>
      </c>
      <c r="O231" s="82">
        <v>0</v>
      </c>
      <c r="P231" s="86">
        <v>0</v>
      </c>
      <c r="Q231" s="86">
        <v>0</v>
      </c>
      <c r="R231" s="86">
        <v>0</v>
      </c>
      <c r="S231" s="86">
        <v>0</v>
      </c>
      <c r="T231" s="86">
        <v>0</v>
      </c>
      <c r="U231" s="86">
        <v>0</v>
      </c>
      <c r="V231" s="86">
        <f>F231+G231+H231+I231+J231+K231+L231+M231+N231+O231+P231</f>
        <v>0</v>
      </c>
      <c r="W231" s="84" t="s">
        <v>31</v>
      </c>
      <c r="X231" s="32"/>
    </row>
    <row r="232" spans="2:27" s="47" customFormat="1" ht="36" customHeight="1" x14ac:dyDescent="0.25">
      <c r="B232" s="103"/>
      <c r="C232" s="106"/>
      <c r="D232" s="103"/>
      <c r="E232" s="100"/>
      <c r="F232" s="82">
        <v>0</v>
      </c>
      <c r="G232" s="82">
        <v>0</v>
      </c>
      <c r="H232" s="82">
        <v>0</v>
      </c>
      <c r="I232" s="82">
        <v>0</v>
      </c>
      <c r="J232" s="82">
        <v>0</v>
      </c>
      <c r="K232" s="82">
        <v>0</v>
      </c>
      <c r="L232" s="82">
        <v>0</v>
      </c>
      <c r="M232" s="82">
        <v>0</v>
      </c>
      <c r="N232" s="82">
        <v>0</v>
      </c>
      <c r="O232" s="82">
        <v>0</v>
      </c>
      <c r="P232" s="86">
        <v>96939.5</v>
      </c>
      <c r="Q232" s="86">
        <v>0</v>
      </c>
      <c r="R232" s="86">
        <v>0</v>
      </c>
      <c r="S232" s="86">
        <v>0</v>
      </c>
      <c r="T232" s="86">
        <v>0</v>
      </c>
      <c r="U232" s="86">
        <v>0</v>
      </c>
      <c r="V232" s="86">
        <f>F232+G232+H232+I232+J232+K232+L232+M232+N232+O232+P232</f>
        <v>96939.5</v>
      </c>
      <c r="W232" s="84" t="s">
        <v>14</v>
      </c>
      <c r="X232" s="32"/>
    </row>
    <row r="233" spans="2:27" s="47" customFormat="1" ht="36" customHeight="1" x14ac:dyDescent="0.25">
      <c r="B233" s="104"/>
      <c r="C233" s="107"/>
      <c r="D233" s="104"/>
      <c r="E233" s="100"/>
      <c r="F233" s="82">
        <v>0</v>
      </c>
      <c r="G233" s="82">
        <v>0</v>
      </c>
      <c r="H233" s="82">
        <v>0</v>
      </c>
      <c r="I233" s="82">
        <v>0</v>
      </c>
      <c r="J233" s="82">
        <v>0</v>
      </c>
      <c r="K233" s="82">
        <v>0</v>
      </c>
      <c r="L233" s="82">
        <v>0</v>
      </c>
      <c r="M233" s="82">
        <v>0</v>
      </c>
      <c r="N233" s="82">
        <v>0</v>
      </c>
      <c r="O233" s="82">
        <v>109711.6</v>
      </c>
      <c r="P233" s="86">
        <v>114100.1</v>
      </c>
      <c r="Q233" s="86">
        <v>118664.1</v>
      </c>
      <c r="R233" s="86">
        <v>123410.6</v>
      </c>
      <c r="S233" s="86">
        <v>128347</v>
      </c>
      <c r="T233" s="86">
        <v>133480.9</v>
      </c>
      <c r="U233" s="86">
        <v>138820.20000000001</v>
      </c>
      <c r="V233" s="86">
        <f>F233+G233+H233+I233+J233+K233+L233+M233+N233+O233+P233+Q233+R233+S233+T233+U233</f>
        <v>866534.5</v>
      </c>
      <c r="W233" s="84" t="s">
        <v>15</v>
      </c>
      <c r="X233" s="32"/>
    </row>
    <row r="234" spans="2:27" s="47" customFormat="1" ht="36" customHeight="1" x14ac:dyDescent="0.25">
      <c r="B234" s="102" t="s">
        <v>273</v>
      </c>
      <c r="C234" s="105" t="s">
        <v>26</v>
      </c>
      <c r="D234" s="90" t="s">
        <v>198</v>
      </c>
      <c r="E234" s="100" t="s">
        <v>218</v>
      </c>
      <c r="F234" s="82">
        <f>F235+F236+F237+F238</f>
        <v>0</v>
      </c>
      <c r="G234" s="82">
        <f t="shared" ref="G234:L234" si="180">G235+G236+G237+G238</f>
        <v>0</v>
      </c>
      <c r="H234" s="82">
        <f t="shared" si="180"/>
        <v>500</v>
      </c>
      <c r="I234" s="82">
        <f t="shared" si="180"/>
        <v>250</v>
      </c>
      <c r="J234" s="82">
        <f t="shared" si="180"/>
        <v>246.7</v>
      </c>
      <c r="K234" s="82">
        <f t="shared" si="180"/>
        <v>0</v>
      </c>
      <c r="L234" s="82">
        <f t="shared" si="180"/>
        <v>250</v>
      </c>
      <c r="M234" s="82">
        <f>M235+M236+M237+M238</f>
        <v>525</v>
      </c>
      <c r="N234" s="82">
        <f t="shared" ref="N234:U234" si="181">N235+N236+N237+N238</f>
        <v>947.5</v>
      </c>
      <c r="O234" s="82">
        <f t="shared" si="181"/>
        <v>1006.6</v>
      </c>
      <c r="P234" s="86">
        <f t="shared" si="181"/>
        <v>675</v>
      </c>
      <c r="Q234" s="86">
        <f t="shared" si="181"/>
        <v>1350</v>
      </c>
      <c r="R234" s="86">
        <f t="shared" si="181"/>
        <v>1350</v>
      </c>
      <c r="S234" s="86">
        <f t="shared" si="181"/>
        <v>13689</v>
      </c>
      <c r="T234" s="86">
        <f t="shared" si="181"/>
        <v>14236.6</v>
      </c>
      <c r="U234" s="86">
        <f t="shared" si="181"/>
        <v>14806</v>
      </c>
      <c r="V234" s="86">
        <f>V235+V236+V237+V238</f>
        <v>49832.4</v>
      </c>
      <c r="W234" s="84" t="s">
        <v>11</v>
      </c>
      <c r="X234" s="32" t="s">
        <v>207</v>
      </c>
    </row>
    <row r="235" spans="2:27" s="47" customFormat="1" ht="36" customHeight="1" x14ac:dyDescent="0.25">
      <c r="B235" s="103"/>
      <c r="C235" s="106"/>
      <c r="D235" s="88"/>
      <c r="E235" s="100"/>
      <c r="F235" s="82">
        <f>F240+F245</f>
        <v>0</v>
      </c>
      <c r="G235" s="82">
        <f t="shared" ref="G235:U235" si="182">G240+G245</f>
        <v>0</v>
      </c>
      <c r="H235" s="82">
        <f t="shared" si="182"/>
        <v>0</v>
      </c>
      <c r="I235" s="82">
        <f t="shared" si="182"/>
        <v>0</v>
      </c>
      <c r="J235" s="82">
        <f t="shared" si="182"/>
        <v>0</v>
      </c>
      <c r="K235" s="82">
        <f t="shared" si="182"/>
        <v>0</v>
      </c>
      <c r="L235" s="82">
        <f t="shared" si="182"/>
        <v>0</v>
      </c>
      <c r="M235" s="82">
        <f t="shared" si="182"/>
        <v>0</v>
      </c>
      <c r="N235" s="82">
        <f t="shared" si="182"/>
        <v>0</v>
      </c>
      <c r="O235" s="82">
        <f t="shared" si="182"/>
        <v>0</v>
      </c>
      <c r="P235" s="86">
        <f t="shared" si="182"/>
        <v>0</v>
      </c>
      <c r="Q235" s="86">
        <f t="shared" si="182"/>
        <v>0</v>
      </c>
      <c r="R235" s="86">
        <f t="shared" si="182"/>
        <v>0</v>
      </c>
      <c r="S235" s="86">
        <f t="shared" si="182"/>
        <v>0</v>
      </c>
      <c r="T235" s="86">
        <f t="shared" si="182"/>
        <v>0</v>
      </c>
      <c r="U235" s="86">
        <f t="shared" si="182"/>
        <v>0</v>
      </c>
      <c r="V235" s="86">
        <f>F235+G235+H235+I235+J235+K235+L235+M235+N235+O235+P235</f>
        <v>0</v>
      </c>
      <c r="W235" s="84" t="s">
        <v>12</v>
      </c>
      <c r="X235" s="32"/>
    </row>
    <row r="236" spans="2:27" s="47" customFormat="1" ht="36" customHeight="1" x14ac:dyDescent="0.25">
      <c r="B236" s="103"/>
      <c r="C236" s="106"/>
      <c r="D236" s="88"/>
      <c r="E236" s="100"/>
      <c r="F236" s="82">
        <f>F241+F246</f>
        <v>0</v>
      </c>
      <c r="G236" s="82">
        <f t="shared" ref="G236:U236" si="183">G241+G246</f>
        <v>0</v>
      </c>
      <c r="H236" s="82">
        <f t="shared" si="183"/>
        <v>0</v>
      </c>
      <c r="I236" s="82">
        <f t="shared" si="183"/>
        <v>0</v>
      </c>
      <c r="J236" s="82">
        <f t="shared" si="183"/>
        <v>0</v>
      </c>
      <c r="K236" s="82">
        <f t="shared" si="183"/>
        <v>0</v>
      </c>
      <c r="L236" s="82">
        <f t="shared" si="183"/>
        <v>0</v>
      </c>
      <c r="M236" s="82">
        <f t="shared" si="183"/>
        <v>0</v>
      </c>
      <c r="N236" s="82">
        <f t="shared" si="183"/>
        <v>0</v>
      </c>
      <c r="O236" s="82">
        <f t="shared" si="183"/>
        <v>0</v>
      </c>
      <c r="P236" s="86">
        <f t="shared" si="183"/>
        <v>0</v>
      </c>
      <c r="Q236" s="86">
        <f t="shared" si="183"/>
        <v>0</v>
      </c>
      <c r="R236" s="86">
        <f t="shared" si="183"/>
        <v>0</v>
      </c>
      <c r="S236" s="86">
        <f t="shared" si="183"/>
        <v>0</v>
      </c>
      <c r="T236" s="86">
        <f t="shared" si="183"/>
        <v>0</v>
      </c>
      <c r="U236" s="86">
        <f t="shared" si="183"/>
        <v>0</v>
      </c>
      <c r="V236" s="86">
        <f>F236+G236+H236+I236+J236+K236+L236+M236+N236+O236+P236</f>
        <v>0</v>
      </c>
      <c r="W236" s="84" t="s">
        <v>13</v>
      </c>
      <c r="X236" s="32"/>
      <c r="Y236" s="64"/>
      <c r="AA236" s="64"/>
    </row>
    <row r="237" spans="2:27" s="47" customFormat="1" ht="36" customHeight="1" x14ac:dyDescent="0.25">
      <c r="B237" s="103"/>
      <c r="C237" s="106"/>
      <c r="D237" s="88"/>
      <c r="E237" s="100"/>
      <c r="F237" s="82">
        <f>F242+F247</f>
        <v>0</v>
      </c>
      <c r="G237" s="82">
        <f t="shared" ref="G237:U237" si="184">G242+G247</f>
        <v>0</v>
      </c>
      <c r="H237" s="82">
        <f t="shared" si="184"/>
        <v>500</v>
      </c>
      <c r="I237" s="82">
        <f t="shared" si="184"/>
        <v>250</v>
      </c>
      <c r="J237" s="82">
        <f t="shared" si="184"/>
        <v>246.7</v>
      </c>
      <c r="K237" s="82">
        <f t="shared" si="184"/>
        <v>0</v>
      </c>
      <c r="L237" s="82">
        <f t="shared" si="184"/>
        <v>250</v>
      </c>
      <c r="M237" s="82">
        <f t="shared" si="184"/>
        <v>525</v>
      </c>
      <c r="N237" s="82">
        <f t="shared" si="184"/>
        <v>947.5</v>
      </c>
      <c r="O237" s="82">
        <f t="shared" si="184"/>
        <v>1006.6</v>
      </c>
      <c r="P237" s="86">
        <f t="shared" si="184"/>
        <v>675</v>
      </c>
      <c r="Q237" s="86">
        <f t="shared" si="184"/>
        <v>1350</v>
      </c>
      <c r="R237" s="86">
        <f t="shared" si="184"/>
        <v>1350</v>
      </c>
      <c r="S237" s="86">
        <f>S242+S247</f>
        <v>13689</v>
      </c>
      <c r="T237" s="86">
        <f t="shared" si="184"/>
        <v>14236.6</v>
      </c>
      <c r="U237" s="86">
        <f t="shared" si="184"/>
        <v>14806</v>
      </c>
      <c r="V237" s="86">
        <f>SUM(F237:U237)</f>
        <v>49832.4</v>
      </c>
      <c r="W237" s="84" t="s">
        <v>14</v>
      </c>
      <c r="X237" s="32"/>
      <c r="Y237" s="64"/>
      <c r="AA237" s="64"/>
    </row>
    <row r="238" spans="2:27" s="47" customFormat="1" ht="36" customHeight="1" x14ac:dyDescent="0.25">
      <c r="B238" s="103"/>
      <c r="C238" s="106"/>
      <c r="D238" s="88"/>
      <c r="E238" s="100"/>
      <c r="F238" s="82">
        <f>F243+F248</f>
        <v>0</v>
      </c>
      <c r="G238" s="82">
        <f t="shared" ref="G238:U238" si="185">G243+G248</f>
        <v>0</v>
      </c>
      <c r="H238" s="82">
        <f t="shared" si="185"/>
        <v>0</v>
      </c>
      <c r="I238" s="82">
        <f t="shared" si="185"/>
        <v>0</v>
      </c>
      <c r="J238" s="82">
        <f t="shared" si="185"/>
        <v>0</v>
      </c>
      <c r="K238" s="82">
        <f t="shared" si="185"/>
        <v>0</v>
      </c>
      <c r="L238" s="82">
        <f t="shared" si="185"/>
        <v>0</v>
      </c>
      <c r="M238" s="82">
        <f t="shared" si="185"/>
        <v>0</v>
      </c>
      <c r="N238" s="82">
        <f t="shared" si="185"/>
        <v>0</v>
      </c>
      <c r="O238" s="82">
        <f t="shared" si="185"/>
        <v>0</v>
      </c>
      <c r="P238" s="86">
        <f t="shared" si="185"/>
        <v>0</v>
      </c>
      <c r="Q238" s="86">
        <f t="shared" si="185"/>
        <v>0</v>
      </c>
      <c r="R238" s="86">
        <f t="shared" si="185"/>
        <v>0</v>
      </c>
      <c r="S238" s="86">
        <f t="shared" si="185"/>
        <v>0</v>
      </c>
      <c r="T238" s="86">
        <f t="shared" si="185"/>
        <v>0</v>
      </c>
      <c r="U238" s="86">
        <f t="shared" si="185"/>
        <v>0</v>
      </c>
      <c r="V238" s="86">
        <f>F238+G238+H238+I238+J238+K238+L238+M238+N238+O238+P238</f>
        <v>0</v>
      </c>
      <c r="W238" s="84" t="s">
        <v>15</v>
      </c>
      <c r="X238" s="32"/>
      <c r="Y238" s="64"/>
      <c r="AA238" s="64"/>
    </row>
    <row r="239" spans="2:27" s="47" customFormat="1" ht="36" customHeight="1" x14ac:dyDescent="0.25">
      <c r="B239" s="103"/>
      <c r="C239" s="106"/>
      <c r="D239" s="102" t="s">
        <v>285</v>
      </c>
      <c r="E239" s="100" t="s">
        <v>17</v>
      </c>
      <c r="F239" s="82">
        <f>F240+F241+F242+F243</f>
        <v>0</v>
      </c>
      <c r="G239" s="82">
        <f t="shared" ref="G239:U239" si="186">G240+G241+G242+G243</f>
        <v>0</v>
      </c>
      <c r="H239" s="82">
        <f t="shared" si="186"/>
        <v>500</v>
      </c>
      <c r="I239" s="82">
        <f t="shared" si="186"/>
        <v>250</v>
      </c>
      <c r="J239" s="82">
        <f t="shared" si="186"/>
        <v>246.7</v>
      </c>
      <c r="K239" s="82">
        <f t="shared" si="186"/>
        <v>0</v>
      </c>
      <c r="L239" s="82">
        <f t="shared" si="186"/>
        <v>250</v>
      </c>
      <c r="M239" s="82">
        <f>M240+M241+M242+M243</f>
        <v>525</v>
      </c>
      <c r="N239" s="82">
        <f t="shared" si="186"/>
        <v>0</v>
      </c>
      <c r="O239" s="82">
        <f t="shared" si="186"/>
        <v>0</v>
      </c>
      <c r="P239" s="86">
        <f t="shared" si="186"/>
        <v>0</v>
      </c>
      <c r="Q239" s="86">
        <f t="shared" si="186"/>
        <v>0</v>
      </c>
      <c r="R239" s="86">
        <f t="shared" si="186"/>
        <v>0</v>
      </c>
      <c r="S239" s="86">
        <f t="shared" si="186"/>
        <v>0</v>
      </c>
      <c r="T239" s="86">
        <f t="shared" si="186"/>
        <v>0</v>
      </c>
      <c r="U239" s="86">
        <f t="shared" si="186"/>
        <v>0</v>
      </c>
      <c r="V239" s="86">
        <f>V240+V241+V242+V243</f>
        <v>1771.7</v>
      </c>
      <c r="W239" s="84" t="s">
        <v>11</v>
      </c>
      <c r="X239" s="32" t="s">
        <v>207</v>
      </c>
      <c r="Z239" s="63"/>
    </row>
    <row r="240" spans="2:27" s="47" customFormat="1" ht="36" customHeight="1" x14ac:dyDescent="0.25">
      <c r="B240" s="103"/>
      <c r="C240" s="106"/>
      <c r="D240" s="103"/>
      <c r="E240" s="100"/>
      <c r="F240" s="82">
        <v>0</v>
      </c>
      <c r="G240" s="82">
        <v>0</v>
      </c>
      <c r="H240" s="82">
        <v>0</v>
      </c>
      <c r="I240" s="82">
        <v>0</v>
      </c>
      <c r="J240" s="82">
        <v>0</v>
      </c>
      <c r="K240" s="82">
        <v>0</v>
      </c>
      <c r="L240" s="82">
        <v>0</v>
      </c>
      <c r="M240" s="82">
        <v>0</v>
      </c>
      <c r="N240" s="82">
        <v>0</v>
      </c>
      <c r="O240" s="82">
        <v>0</v>
      </c>
      <c r="P240" s="86">
        <v>0</v>
      </c>
      <c r="Q240" s="86">
        <v>0</v>
      </c>
      <c r="R240" s="86">
        <v>0</v>
      </c>
      <c r="S240" s="86">
        <v>0</v>
      </c>
      <c r="T240" s="86">
        <v>0</v>
      </c>
      <c r="U240" s="86">
        <v>0</v>
      </c>
      <c r="V240" s="86">
        <f>F240+G240+H240+I240+J240+K240+L240+M240+N240+O240+P240</f>
        <v>0</v>
      </c>
      <c r="W240" s="84" t="s">
        <v>12</v>
      </c>
      <c r="X240" s="32"/>
      <c r="Z240" s="47">
        <f>Z236+Z237</f>
        <v>0</v>
      </c>
    </row>
    <row r="241" spans="2:28" s="47" customFormat="1" ht="36" customHeight="1" x14ac:dyDescent="0.25">
      <c r="B241" s="103"/>
      <c r="C241" s="106"/>
      <c r="D241" s="103"/>
      <c r="E241" s="100"/>
      <c r="F241" s="82">
        <v>0</v>
      </c>
      <c r="G241" s="82">
        <v>0</v>
      </c>
      <c r="H241" s="82">
        <v>0</v>
      </c>
      <c r="I241" s="82">
        <v>0</v>
      </c>
      <c r="J241" s="82">
        <v>0</v>
      </c>
      <c r="K241" s="82">
        <v>0</v>
      </c>
      <c r="L241" s="82">
        <v>0</v>
      </c>
      <c r="M241" s="82">
        <v>0</v>
      </c>
      <c r="N241" s="82">
        <v>0</v>
      </c>
      <c r="O241" s="82">
        <v>0</v>
      </c>
      <c r="P241" s="86">
        <v>0</v>
      </c>
      <c r="Q241" s="86">
        <v>0</v>
      </c>
      <c r="R241" s="86">
        <v>0</v>
      </c>
      <c r="S241" s="86">
        <v>0</v>
      </c>
      <c r="T241" s="86">
        <v>0</v>
      </c>
      <c r="U241" s="86">
        <v>0</v>
      </c>
      <c r="V241" s="86">
        <f>F241+G241+H241+I241+J241+K241+L241+M241+N241+O241+P241</f>
        <v>0</v>
      </c>
      <c r="W241" s="84" t="s">
        <v>13</v>
      </c>
      <c r="X241" s="32"/>
      <c r="Z241" s="63">
        <f>Z240*1.04</f>
        <v>0</v>
      </c>
      <c r="AA241" s="63"/>
      <c r="AB241" s="63"/>
    </row>
    <row r="242" spans="2:28" s="47" customFormat="1" ht="36" customHeight="1" x14ac:dyDescent="0.25">
      <c r="B242" s="103"/>
      <c r="C242" s="106"/>
      <c r="D242" s="103"/>
      <c r="E242" s="100"/>
      <c r="F242" s="82">
        <v>0</v>
      </c>
      <c r="G242" s="82">
        <v>0</v>
      </c>
      <c r="H242" s="82">
        <v>500</v>
      </c>
      <c r="I242" s="82">
        <v>250</v>
      </c>
      <c r="J242" s="82">
        <v>246.7</v>
      </c>
      <c r="K242" s="82">
        <v>0</v>
      </c>
      <c r="L242" s="82">
        <v>250</v>
      </c>
      <c r="M242" s="82">
        <v>525</v>
      </c>
      <c r="N242" s="82">
        <v>0</v>
      </c>
      <c r="O242" s="82">
        <v>0</v>
      </c>
      <c r="P242" s="86">
        <v>0</v>
      </c>
      <c r="Q242" s="86">
        <v>0</v>
      </c>
      <c r="R242" s="86">
        <v>0</v>
      </c>
      <c r="S242" s="86">
        <v>0</v>
      </c>
      <c r="T242" s="86">
        <v>0</v>
      </c>
      <c r="U242" s="86">
        <v>0</v>
      </c>
      <c r="V242" s="86">
        <f>SUM(F242:U242)</f>
        <v>1771.7</v>
      </c>
      <c r="W242" s="84" t="s">
        <v>14</v>
      </c>
      <c r="X242" s="32"/>
    </row>
    <row r="243" spans="2:28" s="47" customFormat="1" ht="36" customHeight="1" x14ac:dyDescent="0.25">
      <c r="B243" s="103"/>
      <c r="C243" s="106"/>
      <c r="D243" s="104"/>
      <c r="E243" s="100"/>
      <c r="F243" s="82">
        <v>0</v>
      </c>
      <c r="G243" s="82">
        <v>0</v>
      </c>
      <c r="H243" s="82">
        <v>0</v>
      </c>
      <c r="I243" s="82">
        <v>0</v>
      </c>
      <c r="J243" s="82">
        <v>0</v>
      </c>
      <c r="K243" s="82">
        <v>0</v>
      </c>
      <c r="L243" s="82">
        <v>0</v>
      </c>
      <c r="M243" s="82">
        <v>0</v>
      </c>
      <c r="N243" s="82">
        <v>0</v>
      </c>
      <c r="O243" s="82">
        <v>0</v>
      </c>
      <c r="P243" s="86">
        <v>0</v>
      </c>
      <c r="Q243" s="86">
        <v>0</v>
      </c>
      <c r="R243" s="86">
        <v>0</v>
      </c>
      <c r="S243" s="86">
        <v>0</v>
      </c>
      <c r="T243" s="86">
        <v>0</v>
      </c>
      <c r="U243" s="86">
        <v>0</v>
      </c>
      <c r="V243" s="86">
        <f>F243+G243+H243+I243+J243+K243+L243+M243+N243+O243+P243</f>
        <v>0</v>
      </c>
      <c r="W243" s="84" t="s">
        <v>15</v>
      </c>
      <c r="X243" s="32"/>
    </row>
    <row r="244" spans="2:28" s="47" customFormat="1" ht="36" customHeight="1" x14ac:dyDescent="0.25">
      <c r="B244" s="103"/>
      <c r="C244" s="106"/>
      <c r="D244" s="102" t="s">
        <v>260</v>
      </c>
      <c r="E244" s="100" t="s">
        <v>219</v>
      </c>
      <c r="F244" s="82">
        <f>F245+F246+F247+F248</f>
        <v>0</v>
      </c>
      <c r="G244" s="82">
        <f t="shared" ref="G244:L244" si="187">G245+G246+G247+G248</f>
        <v>0</v>
      </c>
      <c r="H244" s="82">
        <f t="shared" si="187"/>
        <v>0</v>
      </c>
      <c r="I244" s="82">
        <f t="shared" si="187"/>
        <v>0</v>
      </c>
      <c r="J244" s="82">
        <f t="shared" si="187"/>
        <v>0</v>
      </c>
      <c r="K244" s="82">
        <f t="shared" si="187"/>
        <v>0</v>
      </c>
      <c r="L244" s="82">
        <f t="shared" si="187"/>
        <v>0</v>
      </c>
      <c r="M244" s="82">
        <f>M245+M246+M247+M248</f>
        <v>0</v>
      </c>
      <c r="N244" s="82">
        <f t="shared" ref="N244:U244" si="188">N245+N246+N247+N248</f>
        <v>947.5</v>
      </c>
      <c r="O244" s="82">
        <f t="shared" si="188"/>
        <v>1006.6</v>
      </c>
      <c r="P244" s="86">
        <f t="shared" si="188"/>
        <v>675</v>
      </c>
      <c r="Q244" s="86">
        <f t="shared" si="188"/>
        <v>1350</v>
      </c>
      <c r="R244" s="86">
        <f t="shared" si="188"/>
        <v>1350</v>
      </c>
      <c r="S244" s="86">
        <f t="shared" si="188"/>
        <v>13689</v>
      </c>
      <c r="T244" s="86">
        <f t="shared" si="188"/>
        <v>14236.6</v>
      </c>
      <c r="U244" s="86">
        <f t="shared" si="188"/>
        <v>14806</v>
      </c>
      <c r="V244" s="86">
        <f>V245+V246+V247+V248</f>
        <v>48060.7</v>
      </c>
      <c r="W244" s="84" t="s">
        <v>11</v>
      </c>
      <c r="X244" s="32" t="s">
        <v>207</v>
      </c>
      <c r="Z244" s="64"/>
      <c r="AA244" s="64"/>
      <c r="AB244" s="64"/>
    </row>
    <row r="245" spans="2:28" s="47" customFormat="1" ht="36" customHeight="1" x14ac:dyDescent="0.25">
      <c r="B245" s="103"/>
      <c r="C245" s="106"/>
      <c r="D245" s="103"/>
      <c r="E245" s="100"/>
      <c r="F245" s="82">
        <v>0</v>
      </c>
      <c r="G245" s="82">
        <v>0</v>
      </c>
      <c r="H245" s="82">
        <v>0</v>
      </c>
      <c r="I245" s="82">
        <v>0</v>
      </c>
      <c r="J245" s="82">
        <v>0</v>
      </c>
      <c r="K245" s="82">
        <v>0</v>
      </c>
      <c r="L245" s="82">
        <v>0</v>
      </c>
      <c r="M245" s="82">
        <v>0</v>
      </c>
      <c r="N245" s="82">
        <v>0</v>
      </c>
      <c r="O245" s="82">
        <v>0</v>
      </c>
      <c r="P245" s="86">
        <v>0</v>
      </c>
      <c r="Q245" s="86">
        <v>0</v>
      </c>
      <c r="R245" s="86">
        <v>0</v>
      </c>
      <c r="S245" s="86">
        <v>0</v>
      </c>
      <c r="T245" s="86">
        <v>0</v>
      </c>
      <c r="U245" s="86">
        <v>0</v>
      </c>
      <c r="V245" s="86">
        <f>F245+G245+H245+I245+J245+K245+L245+M245+N245+O245+P245</f>
        <v>0</v>
      </c>
      <c r="W245" s="84" t="s">
        <v>12</v>
      </c>
      <c r="X245" s="32"/>
      <c r="Y245" s="72"/>
      <c r="Z245" s="64"/>
      <c r="AA245" s="64"/>
      <c r="AB245" s="64"/>
    </row>
    <row r="246" spans="2:28" s="47" customFormat="1" ht="36" customHeight="1" x14ac:dyDescent="0.25">
      <c r="B246" s="103"/>
      <c r="C246" s="106"/>
      <c r="D246" s="103"/>
      <c r="E246" s="100"/>
      <c r="F246" s="82">
        <v>0</v>
      </c>
      <c r="G246" s="82">
        <v>0</v>
      </c>
      <c r="H246" s="82">
        <v>0</v>
      </c>
      <c r="I246" s="82">
        <v>0</v>
      </c>
      <c r="J246" s="82">
        <v>0</v>
      </c>
      <c r="K246" s="82">
        <v>0</v>
      </c>
      <c r="L246" s="82">
        <v>0</v>
      </c>
      <c r="M246" s="82">
        <v>0</v>
      </c>
      <c r="N246" s="82">
        <v>0</v>
      </c>
      <c r="O246" s="82">
        <v>0</v>
      </c>
      <c r="P246" s="86">
        <v>0</v>
      </c>
      <c r="Q246" s="86">
        <v>0</v>
      </c>
      <c r="R246" s="86">
        <v>0</v>
      </c>
      <c r="S246" s="86">
        <v>0</v>
      </c>
      <c r="T246" s="86">
        <v>0</v>
      </c>
      <c r="U246" s="86">
        <v>0</v>
      </c>
      <c r="V246" s="86">
        <f>F246+G246+H246+I246+J246+K246+L246+M246+N246+O246+P246</f>
        <v>0</v>
      </c>
      <c r="W246" s="84" t="s">
        <v>13</v>
      </c>
      <c r="X246" s="32"/>
      <c r="Y246" s="65"/>
    </row>
    <row r="247" spans="2:28" s="47" customFormat="1" ht="36" customHeight="1" x14ac:dyDescent="0.25">
      <c r="B247" s="103"/>
      <c r="C247" s="106"/>
      <c r="D247" s="103"/>
      <c r="E247" s="100"/>
      <c r="F247" s="82">
        <v>0</v>
      </c>
      <c r="G247" s="82">
        <v>0</v>
      </c>
      <c r="H247" s="82"/>
      <c r="I247" s="82"/>
      <c r="J247" s="82"/>
      <c r="K247" s="82"/>
      <c r="L247" s="82"/>
      <c r="M247" s="82"/>
      <c r="N247" s="82">
        <v>947.5</v>
      </c>
      <c r="O247" s="82">
        <v>1006.6</v>
      </c>
      <c r="P247" s="86">
        <v>675</v>
      </c>
      <c r="Q247" s="86">
        <v>1350</v>
      </c>
      <c r="R247" s="86">
        <v>1350</v>
      </c>
      <c r="S247" s="86">
        <v>13689</v>
      </c>
      <c r="T247" s="86">
        <v>14236.6</v>
      </c>
      <c r="U247" s="86">
        <v>14806</v>
      </c>
      <c r="V247" s="86">
        <f>SUM(F247:U247)</f>
        <v>48060.7</v>
      </c>
      <c r="W247" s="84" t="s">
        <v>14</v>
      </c>
      <c r="X247" s="32"/>
      <c r="Y247" s="65"/>
    </row>
    <row r="248" spans="2:28" s="47" customFormat="1" ht="36" customHeight="1" x14ac:dyDescent="0.25">
      <c r="B248" s="104"/>
      <c r="C248" s="107"/>
      <c r="D248" s="104"/>
      <c r="E248" s="100"/>
      <c r="F248" s="82">
        <v>0</v>
      </c>
      <c r="G248" s="82">
        <v>0</v>
      </c>
      <c r="H248" s="82">
        <v>0</v>
      </c>
      <c r="I248" s="82">
        <v>0</v>
      </c>
      <c r="J248" s="82">
        <v>0</v>
      </c>
      <c r="K248" s="82">
        <v>0</v>
      </c>
      <c r="L248" s="82">
        <v>0</v>
      </c>
      <c r="M248" s="82">
        <v>0</v>
      </c>
      <c r="N248" s="82">
        <v>0</v>
      </c>
      <c r="O248" s="82">
        <v>0</v>
      </c>
      <c r="P248" s="86">
        <v>0</v>
      </c>
      <c r="Q248" s="86">
        <v>0</v>
      </c>
      <c r="R248" s="86">
        <v>0</v>
      </c>
      <c r="S248" s="86">
        <v>0</v>
      </c>
      <c r="T248" s="86">
        <v>0</v>
      </c>
      <c r="U248" s="86">
        <v>0</v>
      </c>
      <c r="V248" s="86">
        <f>F248+G248+H248+I248+J248+K248+L248+M248+N248+O248+P248</f>
        <v>0</v>
      </c>
      <c r="W248" s="84" t="s">
        <v>15</v>
      </c>
      <c r="X248" s="32"/>
      <c r="Z248" s="63"/>
      <c r="AA248" s="63"/>
      <c r="AB248" s="63"/>
    </row>
    <row r="249" spans="2:28" s="47" customFormat="1" ht="36" customHeight="1" x14ac:dyDescent="0.25">
      <c r="B249" s="102" t="s">
        <v>274</v>
      </c>
      <c r="C249" s="105" t="s">
        <v>258</v>
      </c>
      <c r="D249" s="102" t="s">
        <v>287</v>
      </c>
      <c r="E249" s="100" t="s">
        <v>227</v>
      </c>
      <c r="F249" s="82">
        <f>F250+F251+F252+F253</f>
        <v>0</v>
      </c>
      <c r="G249" s="82">
        <f t="shared" ref="G249:V249" si="189">G250+G251+G252+G253</f>
        <v>0</v>
      </c>
      <c r="H249" s="82">
        <f t="shared" si="189"/>
        <v>0</v>
      </c>
      <c r="I249" s="82">
        <f t="shared" si="189"/>
        <v>5000</v>
      </c>
      <c r="J249" s="82">
        <f t="shared" si="189"/>
        <v>0</v>
      </c>
      <c r="K249" s="82">
        <f t="shared" si="189"/>
        <v>0</v>
      </c>
      <c r="L249" s="82">
        <f t="shared" si="189"/>
        <v>0</v>
      </c>
      <c r="M249" s="82">
        <f t="shared" si="189"/>
        <v>95669.8</v>
      </c>
      <c r="N249" s="82">
        <f t="shared" si="189"/>
        <v>65105.8</v>
      </c>
      <c r="O249" s="82">
        <f t="shared" si="189"/>
        <v>70641.8</v>
      </c>
      <c r="P249" s="86">
        <f t="shared" si="189"/>
        <v>87301.1</v>
      </c>
      <c r="Q249" s="86">
        <f t="shared" si="189"/>
        <v>37618.699999999997</v>
      </c>
      <c r="R249" s="86">
        <f t="shared" si="189"/>
        <v>37952.199999999997</v>
      </c>
      <c r="S249" s="86">
        <f t="shared" si="189"/>
        <v>499722.2</v>
      </c>
      <c r="T249" s="86">
        <f t="shared" si="189"/>
        <v>519784.6</v>
      </c>
      <c r="U249" s="86">
        <f t="shared" si="189"/>
        <v>540653.29999999993</v>
      </c>
      <c r="V249" s="86">
        <f t="shared" si="189"/>
        <v>1959449.5</v>
      </c>
      <c r="W249" s="84" t="s">
        <v>11</v>
      </c>
      <c r="X249" s="32"/>
    </row>
    <row r="250" spans="2:28" s="47" customFormat="1" ht="36" customHeight="1" x14ac:dyDescent="0.25">
      <c r="B250" s="103"/>
      <c r="C250" s="106"/>
      <c r="D250" s="103"/>
      <c r="E250" s="100"/>
      <c r="F250" s="82">
        <f>F255+F260</f>
        <v>0</v>
      </c>
      <c r="G250" s="82">
        <f t="shared" ref="G250:U250" si="190">G255+G260</f>
        <v>0</v>
      </c>
      <c r="H250" s="82">
        <f t="shared" si="190"/>
        <v>0</v>
      </c>
      <c r="I250" s="82">
        <f t="shared" si="190"/>
        <v>0</v>
      </c>
      <c r="J250" s="82">
        <f t="shared" si="190"/>
        <v>0</v>
      </c>
      <c r="K250" s="82">
        <f t="shared" si="190"/>
        <v>0</v>
      </c>
      <c r="L250" s="82">
        <f t="shared" si="190"/>
        <v>0</v>
      </c>
      <c r="M250" s="82">
        <f t="shared" si="190"/>
        <v>0</v>
      </c>
      <c r="N250" s="82">
        <f t="shared" si="190"/>
        <v>0</v>
      </c>
      <c r="O250" s="82">
        <f t="shared" si="190"/>
        <v>0</v>
      </c>
      <c r="P250" s="86">
        <f t="shared" si="190"/>
        <v>0</v>
      </c>
      <c r="Q250" s="86">
        <f t="shared" si="190"/>
        <v>0</v>
      </c>
      <c r="R250" s="86">
        <f t="shared" si="190"/>
        <v>0</v>
      </c>
      <c r="S250" s="86">
        <f t="shared" si="190"/>
        <v>0</v>
      </c>
      <c r="T250" s="86">
        <f t="shared" si="190"/>
        <v>0</v>
      </c>
      <c r="U250" s="86">
        <f t="shared" si="190"/>
        <v>0</v>
      </c>
      <c r="V250" s="86">
        <f>F250+G250+H250+I250+J250+K250+L250+M250+N250+O250+P250</f>
        <v>0</v>
      </c>
      <c r="W250" s="84" t="s">
        <v>12</v>
      </c>
      <c r="X250" s="32"/>
    </row>
    <row r="251" spans="2:28" s="47" customFormat="1" ht="36" customHeight="1" x14ac:dyDescent="0.25">
      <c r="B251" s="103"/>
      <c r="C251" s="106"/>
      <c r="D251" s="103"/>
      <c r="E251" s="100"/>
      <c r="F251" s="82">
        <f>F261+F256</f>
        <v>0</v>
      </c>
      <c r="G251" s="82">
        <f t="shared" ref="G251:U251" si="191">G261+G256</f>
        <v>0</v>
      </c>
      <c r="H251" s="82">
        <f t="shared" si="191"/>
        <v>0</v>
      </c>
      <c r="I251" s="82">
        <f t="shared" si="191"/>
        <v>0</v>
      </c>
      <c r="J251" s="82">
        <f t="shared" si="191"/>
        <v>0</v>
      </c>
      <c r="K251" s="82">
        <f t="shared" si="191"/>
        <v>0</v>
      </c>
      <c r="L251" s="82">
        <f t="shared" si="191"/>
        <v>0</v>
      </c>
      <c r="M251" s="82">
        <f t="shared" si="191"/>
        <v>76535.8</v>
      </c>
      <c r="N251" s="82">
        <f t="shared" si="191"/>
        <v>50000</v>
      </c>
      <c r="O251" s="82">
        <f t="shared" si="191"/>
        <v>50000</v>
      </c>
      <c r="P251" s="86">
        <f t="shared" si="191"/>
        <v>50000</v>
      </c>
      <c r="Q251" s="86">
        <f t="shared" si="191"/>
        <v>0</v>
      </c>
      <c r="R251" s="86">
        <f t="shared" si="191"/>
        <v>0</v>
      </c>
      <c r="S251" s="86">
        <f t="shared" si="191"/>
        <v>0</v>
      </c>
      <c r="T251" s="86">
        <f t="shared" si="191"/>
        <v>0</v>
      </c>
      <c r="U251" s="86">
        <f t="shared" si="191"/>
        <v>0</v>
      </c>
      <c r="V251" s="86">
        <f>F251+G251+H251+I251+J251+K251+L251+M251+N251+O251+P251</f>
        <v>226535.8</v>
      </c>
      <c r="W251" s="84" t="s">
        <v>13</v>
      </c>
      <c r="X251" s="32"/>
    </row>
    <row r="252" spans="2:28" s="47" customFormat="1" ht="36" customHeight="1" x14ac:dyDescent="0.25">
      <c r="B252" s="103"/>
      <c r="C252" s="106"/>
      <c r="D252" s="103"/>
      <c r="E252" s="100"/>
      <c r="F252" s="82">
        <f>F257+F262</f>
        <v>0</v>
      </c>
      <c r="G252" s="82">
        <f t="shared" ref="G252:U252" si="192">G257+G262</f>
        <v>0</v>
      </c>
      <c r="H252" s="82">
        <f t="shared" si="192"/>
        <v>0</v>
      </c>
      <c r="I252" s="82">
        <f t="shared" si="192"/>
        <v>0</v>
      </c>
      <c r="J252" s="82">
        <f t="shared" si="192"/>
        <v>0</v>
      </c>
      <c r="K252" s="82">
        <f t="shared" si="192"/>
        <v>0</v>
      </c>
      <c r="L252" s="82">
        <f t="shared" si="192"/>
        <v>0</v>
      </c>
      <c r="M252" s="82">
        <f t="shared" si="192"/>
        <v>19134</v>
      </c>
      <c r="N252" s="82">
        <f t="shared" si="192"/>
        <v>15105.8</v>
      </c>
      <c r="O252" s="82">
        <f t="shared" si="192"/>
        <v>20641.8</v>
      </c>
      <c r="P252" s="86">
        <f t="shared" si="192"/>
        <v>30948.6</v>
      </c>
      <c r="Q252" s="86">
        <f t="shared" si="192"/>
        <v>30948.6</v>
      </c>
      <c r="R252" s="86">
        <f t="shared" si="192"/>
        <v>30948.6</v>
      </c>
      <c r="S252" s="86">
        <f t="shared" si="192"/>
        <v>492368.4</v>
      </c>
      <c r="T252" s="86">
        <f t="shared" si="192"/>
        <v>512063.1</v>
      </c>
      <c r="U252" s="86">
        <f t="shared" si="192"/>
        <v>532545.69999999995</v>
      </c>
      <c r="V252" s="86">
        <f>F252+G252+H252+I252+J252+K252+L252+M252+N252+O252+P252+Q252+R252+S252+T252+U252</f>
        <v>1684704.5999999999</v>
      </c>
      <c r="W252" s="84" t="s">
        <v>14</v>
      </c>
      <c r="X252" s="32" t="s">
        <v>206</v>
      </c>
    </row>
    <row r="253" spans="2:28" s="47" customFormat="1" ht="36" customHeight="1" x14ac:dyDescent="0.25">
      <c r="B253" s="103"/>
      <c r="C253" s="106"/>
      <c r="D253" s="104"/>
      <c r="E253" s="100"/>
      <c r="F253" s="82">
        <f>F258+F263</f>
        <v>0</v>
      </c>
      <c r="G253" s="82">
        <f t="shared" ref="G253:U253" si="193">G258+G263</f>
        <v>0</v>
      </c>
      <c r="H253" s="82">
        <f t="shared" si="193"/>
        <v>0</v>
      </c>
      <c r="I253" s="82">
        <f t="shared" si="193"/>
        <v>5000</v>
      </c>
      <c r="J253" s="82">
        <f t="shared" si="193"/>
        <v>0</v>
      </c>
      <c r="K253" s="82">
        <f t="shared" si="193"/>
        <v>0</v>
      </c>
      <c r="L253" s="82">
        <f t="shared" si="193"/>
        <v>0</v>
      </c>
      <c r="M253" s="82">
        <f t="shared" si="193"/>
        <v>0</v>
      </c>
      <c r="N253" s="82">
        <f t="shared" si="193"/>
        <v>0</v>
      </c>
      <c r="O253" s="82">
        <f t="shared" si="193"/>
        <v>0</v>
      </c>
      <c r="P253" s="86">
        <f t="shared" si="193"/>
        <v>6352.5000000000009</v>
      </c>
      <c r="Q253" s="86">
        <f t="shared" si="193"/>
        <v>6670.1</v>
      </c>
      <c r="R253" s="86">
        <f t="shared" si="193"/>
        <v>7003.6</v>
      </c>
      <c r="S253" s="86">
        <f t="shared" si="193"/>
        <v>7353.8</v>
      </c>
      <c r="T253" s="86">
        <f t="shared" si="193"/>
        <v>7721.5</v>
      </c>
      <c r="U253" s="86">
        <f t="shared" si="193"/>
        <v>8107.6</v>
      </c>
      <c r="V253" s="86">
        <f>F253+G253+H253+I253+J253+K253+L253+M253+N253+O253+P253+Q253+R253+S253+T253+U253</f>
        <v>48209.1</v>
      </c>
      <c r="W253" s="84" t="s">
        <v>15</v>
      </c>
      <c r="X253" s="32"/>
    </row>
    <row r="254" spans="2:28" s="47" customFormat="1" ht="36" customHeight="1" x14ac:dyDescent="0.25">
      <c r="B254" s="103"/>
      <c r="C254" s="106"/>
      <c r="D254" s="102" t="s">
        <v>288</v>
      </c>
      <c r="E254" s="100" t="s">
        <v>25</v>
      </c>
      <c r="F254" s="82">
        <f>F255+F256+F257+F258</f>
        <v>0</v>
      </c>
      <c r="G254" s="82">
        <f t="shared" ref="G254:V254" si="194">G255+G256+G257+G258</f>
        <v>0</v>
      </c>
      <c r="H254" s="82">
        <f t="shared" si="194"/>
        <v>0</v>
      </c>
      <c r="I254" s="82">
        <f t="shared" si="194"/>
        <v>5000</v>
      </c>
      <c r="J254" s="82">
        <f t="shared" si="194"/>
        <v>0</v>
      </c>
      <c r="K254" s="82">
        <f t="shared" si="194"/>
        <v>0</v>
      </c>
      <c r="L254" s="82">
        <f t="shared" si="194"/>
        <v>0</v>
      </c>
      <c r="M254" s="82">
        <f t="shared" si="194"/>
        <v>95669.8</v>
      </c>
      <c r="N254" s="82">
        <f t="shared" si="194"/>
        <v>11745.199999999999</v>
      </c>
      <c r="O254" s="82">
        <f t="shared" si="194"/>
        <v>0</v>
      </c>
      <c r="P254" s="86">
        <f t="shared" si="194"/>
        <v>0</v>
      </c>
      <c r="Q254" s="86">
        <f t="shared" si="194"/>
        <v>0</v>
      </c>
      <c r="R254" s="86">
        <f t="shared" si="194"/>
        <v>0</v>
      </c>
      <c r="S254" s="86">
        <f t="shared" si="194"/>
        <v>0</v>
      </c>
      <c r="T254" s="86">
        <f t="shared" si="194"/>
        <v>0</v>
      </c>
      <c r="U254" s="86">
        <f t="shared" si="194"/>
        <v>0</v>
      </c>
      <c r="V254" s="86">
        <f t="shared" si="194"/>
        <v>112415</v>
      </c>
      <c r="W254" s="84" t="s">
        <v>11</v>
      </c>
      <c r="X254" s="32"/>
    </row>
    <row r="255" spans="2:28" s="47" customFormat="1" ht="36" customHeight="1" x14ac:dyDescent="0.25">
      <c r="B255" s="103"/>
      <c r="C255" s="106"/>
      <c r="D255" s="103"/>
      <c r="E255" s="100"/>
      <c r="F255" s="82">
        <v>0</v>
      </c>
      <c r="G255" s="82">
        <v>0</v>
      </c>
      <c r="H255" s="82">
        <v>0</v>
      </c>
      <c r="I255" s="82">
        <v>0</v>
      </c>
      <c r="J255" s="82">
        <v>0</v>
      </c>
      <c r="K255" s="82">
        <v>0</v>
      </c>
      <c r="L255" s="82">
        <v>0</v>
      </c>
      <c r="M255" s="82">
        <v>0</v>
      </c>
      <c r="N255" s="82">
        <v>0</v>
      </c>
      <c r="O255" s="82">
        <v>0</v>
      </c>
      <c r="P255" s="86">
        <v>0</v>
      </c>
      <c r="Q255" s="86">
        <v>0</v>
      </c>
      <c r="R255" s="86">
        <v>0</v>
      </c>
      <c r="S255" s="86">
        <v>0</v>
      </c>
      <c r="T255" s="86">
        <v>0</v>
      </c>
      <c r="U255" s="86">
        <v>0</v>
      </c>
      <c r="V255" s="86">
        <f>F255+G255+H255+I255+J255+K255+L255+M255+N255+O255+P255</f>
        <v>0</v>
      </c>
      <c r="W255" s="84" t="s">
        <v>12</v>
      </c>
      <c r="X255" s="32"/>
    </row>
    <row r="256" spans="2:28" s="47" customFormat="1" ht="36" customHeight="1" x14ac:dyDescent="0.25">
      <c r="B256" s="103"/>
      <c r="C256" s="106"/>
      <c r="D256" s="103"/>
      <c r="E256" s="100"/>
      <c r="F256" s="82">
        <v>0</v>
      </c>
      <c r="G256" s="82">
        <v>0</v>
      </c>
      <c r="H256" s="82">
        <v>0</v>
      </c>
      <c r="I256" s="82">
        <v>0</v>
      </c>
      <c r="J256" s="82">
        <v>0</v>
      </c>
      <c r="K256" s="82">
        <v>0</v>
      </c>
      <c r="L256" s="82">
        <v>0</v>
      </c>
      <c r="M256" s="82">
        <v>76535.8</v>
      </c>
      <c r="N256" s="82">
        <v>0</v>
      </c>
      <c r="O256" s="82">
        <v>0</v>
      </c>
      <c r="P256" s="86">
        <v>0</v>
      </c>
      <c r="Q256" s="86">
        <v>0</v>
      </c>
      <c r="R256" s="86">
        <v>0</v>
      </c>
      <c r="S256" s="86">
        <v>0</v>
      </c>
      <c r="T256" s="86">
        <v>0</v>
      </c>
      <c r="U256" s="86">
        <v>0</v>
      </c>
      <c r="V256" s="86">
        <f>F256+G256+H256+I256+J256+K256+L256+M256+N256+O256+P256</f>
        <v>76535.8</v>
      </c>
      <c r="W256" s="84" t="s">
        <v>13</v>
      </c>
      <c r="X256" s="32"/>
    </row>
    <row r="257" spans="2:24" s="47" customFormat="1" ht="36" customHeight="1" x14ac:dyDescent="0.25">
      <c r="B257" s="103"/>
      <c r="C257" s="106"/>
      <c r="D257" s="103"/>
      <c r="E257" s="100"/>
      <c r="F257" s="82">
        <v>0</v>
      </c>
      <c r="G257" s="82">
        <v>0</v>
      </c>
      <c r="H257" s="82">
        <v>0</v>
      </c>
      <c r="I257" s="82">
        <v>0</v>
      </c>
      <c r="J257" s="82">
        <v>0</v>
      </c>
      <c r="K257" s="82">
        <v>0</v>
      </c>
      <c r="L257" s="82">
        <v>0</v>
      </c>
      <c r="M257" s="82">
        <v>19134</v>
      </c>
      <c r="N257" s="82">
        <v>11745.199999999999</v>
      </c>
      <c r="O257" s="82">
        <v>0</v>
      </c>
      <c r="P257" s="86">
        <v>0</v>
      </c>
      <c r="Q257" s="86">
        <v>0</v>
      </c>
      <c r="R257" s="86">
        <v>0</v>
      </c>
      <c r="S257" s="86">
        <v>0</v>
      </c>
      <c r="T257" s="86">
        <v>0</v>
      </c>
      <c r="U257" s="86">
        <v>0</v>
      </c>
      <c r="V257" s="86">
        <f>F257+G257+H257+I257+J257+K257+L257+M257+N257+O257+P257+Q257+R257+S257+T257+U257</f>
        <v>30879.199999999997</v>
      </c>
      <c r="W257" s="84" t="s">
        <v>14</v>
      </c>
      <c r="X257" s="32" t="s">
        <v>206</v>
      </c>
    </row>
    <row r="258" spans="2:24" s="47" customFormat="1" ht="36" customHeight="1" x14ac:dyDescent="0.25">
      <c r="B258" s="103"/>
      <c r="C258" s="106"/>
      <c r="D258" s="104"/>
      <c r="E258" s="100"/>
      <c r="F258" s="82">
        <v>0</v>
      </c>
      <c r="G258" s="82">
        <v>0</v>
      </c>
      <c r="H258" s="82">
        <v>0</v>
      </c>
      <c r="I258" s="82">
        <v>5000</v>
      </c>
      <c r="J258" s="82">
        <v>0</v>
      </c>
      <c r="K258" s="82">
        <v>0</v>
      </c>
      <c r="L258" s="82">
        <v>0</v>
      </c>
      <c r="M258" s="82">
        <v>0</v>
      </c>
      <c r="N258" s="82">
        <v>0</v>
      </c>
      <c r="O258" s="82">
        <v>0</v>
      </c>
      <c r="P258" s="86">
        <v>0</v>
      </c>
      <c r="Q258" s="86">
        <v>0</v>
      </c>
      <c r="R258" s="86">
        <v>0</v>
      </c>
      <c r="S258" s="86">
        <v>0</v>
      </c>
      <c r="T258" s="86">
        <v>0</v>
      </c>
      <c r="U258" s="86">
        <v>0</v>
      </c>
      <c r="V258" s="86">
        <f>F258+G258+H258+I258+J258+K258+L258+M258+N258+O258+P258+Q258+R258+S258+T258+U258</f>
        <v>5000</v>
      </c>
      <c r="W258" s="84" t="s">
        <v>15</v>
      </c>
      <c r="X258" s="32"/>
    </row>
    <row r="259" spans="2:24" s="47" customFormat="1" ht="36" customHeight="1" x14ac:dyDescent="0.25">
      <c r="B259" s="103"/>
      <c r="C259" s="106"/>
      <c r="D259" s="102" t="s">
        <v>260</v>
      </c>
      <c r="E259" s="100" t="s">
        <v>222</v>
      </c>
      <c r="F259" s="82">
        <f>F260+F261+F262+F263</f>
        <v>0</v>
      </c>
      <c r="G259" s="82">
        <f t="shared" ref="G259:N259" si="195">G260+G261+G262+G263</f>
        <v>0</v>
      </c>
      <c r="H259" s="82">
        <f t="shared" si="195"/>
        <v>0</v>
      </c>
      <c r="I259" s="82">
        <f t="shared" si="195"/>
        <v>0</v>
      </c>
      <c r="J259" s="82">
        <f t="shared" si="195"/>
        <v>0</v>
      </c>
      <c r="K259" s="82">
        <f t="shared" si="195"/>
        <v>0</v>
      </c>
      <c r="L259" s="82">
        <f t="shared" si="195"/>
        <v>0</v>
      </c>
      <c r="M259" s="82">
        <f t="shared" si="195"/>
        <v>0</v>
      </c>
      <c r="N259" s="82">
        <f t="shared" si="195"/>
        <v>53360.6</v>
      </c>
      <c r="O259" s="82">
        <f>O260+O261+O262+O263</f>
        <v>70641.8</v>
      </c>
      <c r="P259" s="86">
        <f>P260+P261+P262+P263</f>
        <v>87301.1</v>
      </c>
      <c r="Q259" s="86">
        <f t="shared" ref="Q259:V259" si="196">Q260+Q261+Q262+Q263</f>
        <v>37618.699999999997</v>
      </c>
      <c r="R259" s="86">
        <f t="shared" si="196"/>
        <v>37952.199999999997</v>
      </c>
      <c r="S259" s="86">
        <f t="shared" si="196"/>
        <v>499722.2</v>
      </c>
      <c r="T259" s="86">
        <f t="shared" si="196"/>
        <v>519784.6</v>
      </c>
      <c r="U259" s="86">
        <f t="shared" si="196"/>
        <v>540653.29999999993</v>
      </c>
      <c r="V259" s="86">
        <f t="shared" si="196"/>
        <v>1847034.5000000002</v>
      </c>
      <c r="W259" s="84" t="s">
        <v>11</v>
      </c>
      <c r="X259" s="32"/>
    </row>
    <row r="260" spans="2:24" s="47" customFormat="1" ht="36" customHeight="1" x14ac:dyDescent="0.25">
      <c r="B260" s="103"/>
      <c r="C260" s="106"/>
      <c r="D260" s="103"/>
      <c r="E260" s="100"/>
      <c r="F260" s="82">
        <v>0</v>
      </c>
      <c r="G260" s="82">
        <v>0</v>
      </c>
      <c r="H260" s="82">
        <v>0</v>
      </c>
      <c r="I260" s="82">
        <v>0</v>
      </c>
      <c r="J260" s="82">
        <v>0</v>
      </c>
      <c r="K260" s="82">
        <v>0</v>
      </c>
      <c r="L260" s="82">
        <v>0</v>
      </c>
      <c r="M260" s="82">
        <v>0</v>
      </c>
      <c r="N260" s="82">
        <v>0</v>
      </c>
      <c r="O260" s="82">
        <v>0</v>
      </c>
      <c r="P260" s="86">
        <v>0</v>
      </c>
      <c r="Q260" s="86">
        <v>0</v>
      </c>
      <c r="R260" s="86">
        <v>0</v>
      </c>
      <c r="S260" s="86">
        <v>0</v>
      </c>
      <c r="T260" s="86">
        <v>0</v>
      </c>
      <c r="U260" s="86">
        <v>0</v>
      </c>
      <c r="V260" s="86">
        <f>F260+G260+H260+I260+J260+K260+L260+M260+N260+O260+P260</f>
        <v>0</v>
      </c>
      <c r="W260" s="84" t="s">
        <v>12</v>
      </c>
      <c r="X260" s="32"/>
    </row>
    <row r="261" spans="2:24" s="47" customFormat="1" ht="36" customHeight="1" x14ac:dyDescent="0.25">
      <c r="B261" s="103"/>
      <c r="C261" s="106"/>
      <c r="D261" s="103"/>
      <c r="E261" s="100"/>
      <c r="F261" s="82">
        <v>0</v>
      </c>
      <c r="G261" s="82">
        <v>0</v>
      </c>
      <c r="H261" s="82">
        <v>0</v>
      </c>
      <c r="I261" s="82">
        <v>0</v>
      </c>
      <c r="J261" s="82">
        <v>0</v>
      </c>
      <c r="K261" s="82">
        <v>0</v>
      </c>
      <c r="L261" s="82">
        <v>0</v>
      </c>
      <c r="M261" s="82">
        <v>0</v>
      </c>
      <c r="N261" s="82">
        <v>50000</v>
      </c>
      <c r="O261" s="82">
        <v>50000</v>
      </c>
      <c r="P261" s="86">
        <v>50000</v>
      </c>
      <c r="Q261" s="86">
        <v>0</v>
      </c>
      <c r="R261" s="86">
        <v>0</v>
      </c>
      <c r="S261" s="86">
        <v>0</v>
      </c>
      <c r="T261" s="86">
        <v>0</v>
      </c>
      <c r="U261" s="86">
        <v>0</v>
      </c>
      <c r="V261" s="86">
        <f>F261+G261+H261+I261+J261+K261+L261+M261+N261+O261+P261</f>
        <v>150000</v>
      </c>
      <c r="W261" s="84" t="s">
        <v>13</v>
      </c>
      <c r="X261" s="32"/>
    </row>
    <row r="262" spans="2:24" s="47" customFormat="1" ht="36" customHeight="1" x14ac:dyDescent="0.25">
      <c r="B262" s="103"/>
      <c r="C262" s="106"/>
      <c r="D262" s="103"/>
      <c r="E262" s="100"/>
      <c r="F262" s="82">
        <v>0</v>
      </c>
      <c r="G262" s="82">
        <v>0</v>
      </c>
      <c r="H262" s="82">
        <v>0</v>
      </c>
      <c r="I262" s="82">
        <v>0</v>
      </c>
      <c r="J262" s="82">
        <v>0</v>
      </c>
      <c r="K262" s="82">
        <v>0</v>
      </c>
      <c r="L262" s="82">
        <v>0</v>
      </c>
      <c r="M262" s="82">
        <v>0</v>
      </c>
      <c r="N262" s="82">
        <v>3360.6</v>
      </c>
      <c r="O262" s="82">
        <v>20641.8</v>
      </c>
      <c r="P262" s="86">
        <v>30948.6</v>
      </c>
      <c r="Q262" s="86">
        <v>30948.6</v>
      </c>
      <c r="R262" s="86">
        <v>30948.6</v>
      </c>
      <c r="S262" s="86">
        <v>492368.4</v>
      </c>
      <c r="T262" s="86">
        <v>512063.1</v>
      </c>
      <c r="U262" s="86">
        <v>532545.69999999995</v>
      </c>
      <c r="V262" s="86">
        <f>F262+G262+H262+I262+J262+K262+L262+M262+N262+O262+P262+Q262+R262+S262+T262+U262</f>
        <v>1653825.4000000001</v>
      </c>
      <c r="W262" s="84" t="s">
        <v>14</v>
      </c>
      <c r="X262" s="32" t="s">
        <v>206</v>
      </c>
    </row>
    <row r="263" spans="2:24" s="47" customFormat="1" ht="36" customHeight="1" x14ac:dyDescent="0.25">
      <c r="B263" s="104"/>
      <c r="C263" s="107"/>
      <c r="D263" s="104"/>
      <c r="E263" s="100"/>
      <c r="F263" s="82">
        <v>0</v>
      </c>
      <c r="G263" s="82">
        <v>0</v>
      </c>
      <c r="H263" s="82">
        <v>0</v>
      </c>
      <c r="I263" s="82">
        <v>0</v>
      </c>
      <c r="J263" s="82">
        <v>0</v>
      </c>
      <c r="K263" s="82">
        <v>0</v>
      </c>
      <c r="L263" s="82">
        <v>0</v>
      </c>
      <c r="M263" s="82">
        <v>0</v>
      </c>
      <c r="N263" s="82">
        <v>0</v>
      </c>
      <c r="O263" s="82">
        <v>0</v>
      </c>
      <c r="P263" s="86">
        <v>6352.5000000000009</v>
      </c>
      <c r="Q263" s="86">
        <v>6670.1</v>
      </c>
      <c r="R263" s="86">
        <v>7003.6</v>
      </c>
      <c r="S263" s="86">
        <v>7353.8</v>
      </c>
      <c r="T263" s="86">
        <v>7721.5</v>
      </c>
      <c r="U263" s="86">
        <v>8107.6</v>
      </c>
      <c r="V263" s="86">
        <f>F263+G263+H263+I263+J263+K263+L263+M263+N263+O263+P263+Q263+R263+S263+T263+U263</f>
        <v>43209.1</v>
      </c>
      <c r="W263" s="84" t="s">
        <v>15</v>
      </c>
      <c r="X263" s="32"/>
    </row>
    <row r="264" spans="2:24" s="47" customFormat="1" ht="36" customHeight="1" x14ac:dyDescent="0.25">
      <c r="B264" s="102" t="s">
        <v>275</v>
      </c>
      <c r="C264" s="105" t="s">
        <v>292</v>
      </c>
      <c r="D264" s="102" t="s">
        <v>289</v>
      </c>
      <c r="E264" s="100" t="s">
        <v>17</v>
      </c>
      <c r="F264" s="82">
        <f>F265+F266+F267+F268</f>
        <v>0</v>
      </c>
      <c r="G264" s="82">
        <f t="shared" ref="G264:K264" si="197">G265+G266+G267+G268</f>
        <v>30000</v>
      </c>
      <c r="H264" s="82">
        <f t="shared" si="197"/>
        <v>28000</v>
      </c>
      <c r="I264" s="82">
        <f t="shared" si="197"/>
        <v>0</v>
      </c>
      <c r="J264" s="82">
        <f t="shared" si="197"/>
        <v>0</v>
      </c>
      <c r="K264" s="82">
        <f t="shared" si="197"/>
        <v>0</v>
      </c>
      <c r="L264" s="82">
        <v>0</v>
      </c>
      <c r="M264" s="82">
        <v>0</v>
      </c>
      <c r="N264" s="82">
        <v>0</v>
      </c>
      <c r="O264" s="82">
        <v>0</v>
      </c>
      <c r="P264" s="86">
        <v>0</v>
      </c>
      <c r="Q264" s="86">
        <v>0</v>
      </c>
      <c r="R264" s="86">
        <v>0</v>
      </c>
      <c r="S264" s="86">
        <v>0</v>
      </c>
      <c r="T264" s="86">
        <v>0</v>
      </c>
      <c r="U264" s="86">
        <v>0</v>
      </c>
      <c r="V264" s="86">
        <f t="shared" ref="V264" si="198">V265+V266+V267+V268</f>
        <v>58000</v>
      </c>
      <c r="W264" s="84" t="s">
        <v>11</v>
      </c>
      <c r="X264" s="32"/>
    </row>
    <row r="265" spans="2:24" s="47" customFormat="1" ht="36" customHeight="1" x14ac:dyDescent="0.25">
      <c r="B265" s="103"/>
      <c r="C265" s="106"/>
      <c r="D265" s="103"/>
      <c r="E265" s="100"/>
      <c r="F265" s="82">
        <v>0</v>
      </c>
      <c r="G265" s="82">
        <v>0</v>
      </c>
      <c r="H265" s="82">
        <v>0</v>
      </c>
      <c r="I265" s="82">
        <v>0</v>
      </c>
      <c r="J265" s="82">
        <v>0</v>
      </c>
      <c r="K265" s="82">
        <v>0</v>
      </c>
      <c r="L265" s="82">
        <v>0</v>
      </c>
      <c r="M265" s="82">
        <v>0</v>
      </c>
      <c r="N265" s="82">
        <v>0</v>
      </c>
      <c r="O265" s="82">
        <v>0</v>
      </c>
      <c r="P265" s="86">
        <v>0</v>
      </c>
      <c r="Q265" s="86">
        <v>0</v>
      </c>
      <c r="R265" s="86">
        <v>0</v>
      </c>
      <c r="S265" s="86">
        <v>0</v>
      </c>
      <c r="T265" s="86">
        <v>0</v>
      </c>
      <c r="U265" s="86">
        <v>0</v>
      </c>
      <c r="V265" s="86">
        <f>F265+G265+H265+I265+J265+K265+L265+M265+N265+O265+P265</f>
        <v>0</v>
      </c>
      <c r="W265" s="84" t="s">
        <v>12</v>
      </c>
      <c r="X265" s="32"/>
    </row>
    <row r="266" spans="2:24" s="47" customFormat="1" ht="36" customHeight="1" x14ac:dyDescent="0.25">
      <c r="B266" s="103"/>
      <c r="C266" s="106"/>
      <c r="D266" s="103"/>
      <c r="E266" s="100"/>
      <c r="F266" s="82">
        <v>0</v>
      </c>
      <c r="G266" s="82">
        <v>0</v>
      </c>
      <c r="H266" s="82">
        <v>0</v>
      </c>
      <c r="I266" s="82">
        <v>0</v>
      </c>
      <c r="J266" s="82">
        <v>0</v>
      </c>
      <c r="K266" s="82">
        <v>0</v>
      </c>
      <c r="L266" s="82">
        <v>0</v>
      </c>
      <c r="M266" s="82">
        <v>0</v>
      </c>
      <c r="N266" s="82">
        <v>0</v>
      </c>
      <c r="O266" s="82">
        <v>0</v>
      </c>
      <c r="P266" s="86">
        <v>0</v>
      </c>
      <c r="Q266" s="86">
        <v>0</v>
      </c>
      <c r="R266" s="86">
        <v>0</v>
      </c>
      <c r="S266" s="86">
        <v>0</v>
      </c>
      <c r="T266" s="86">
        <v>0</v>
      </c>
      <c r="U266" s="86">
        <v>0</v>
      </c>
      <c r="V266" s="86">
        <f>F266+G266+H266+I266+J266+K266+L266+M266+N266+O266+P266</f>
        <v>0</v>
      </c>
      <c r="W266" s="84" t="s">
        <v>13</v>
      </c>
      <c r="X266" s="32"/>
    </row>
    <row r="267" spans="2:24" s="47" customFormat="1" ht="36" customHeight="1" x14ac:dyDescent="0.25">
      <c r="B267" s="103"/>
      <c r="C267" s="106"/>
      <c r="D267" s="103"/>
      <c r="E267" s="100"/>
      <c r="F267" s="82">
        <v>0</v>
      </c>
      <c r="G267" s="82">
        <v>30000</v>
      </c>
      <c r="H267" s="82">
        <v>28000</v>
      </c>
      <c r="I267" s="82">
        <v>0</v>
      </c>
      <c r="J267" s="82">
        <v>0</v>
      </c>
      <c r="K267" s="82">
        <v>0</v>
      </c>
      <c r="L267" s="82">
        <v>0</v>
      </c>
      <c r="M267" s="82">
        <v>0</v>
      </c>
      <c r="N267" s="82">
        <v>0</v>
      </c>
      <c r="O267" s="82">
        <v>0</v>
      </c>
      <c r="P267" s="86">
        <v>0</v>
      </c>
      <c r="Q267" s="86">
        <v>0</v>
      </c>
      <c r="R267" s="86">
        <v>0</v>
      </c>
      <c r="S267" s="86">
        <v>0</v>
      </c>
      <c r="T267" s="86">
        <v>0</v>
      </c>
      <c r="U267" s="86">
        <v>0</v>
      </c>
      <c r="V267" s="86">
        <f>F267+G267+H267+I267+J267+K267+L267+M267+N267+O267+P267</f>
        <v>58000</v>
      </c>
      <c r="W267" s="84" t="s">
        <v>14</v>
      </c>
      <c r="X267" s="32"/>
    </row>
    <row r="268" spans="2:24" s="47" customFormat="1" ht="36" customHeight="1" x14ac:dyDescent="0.25">
      <c r="B268" s="104"/>
      <c r="C268" s="107"/>
      <c r="D268" s="104"/>
      <c r="E268" s="100"/>
      <c r="F268" s="82">
        <v>0</v>
      </c>
      <c r="G268" s="82">
        <v>0</v>
      </c>
      <c r="H268" s="82">
        <v>0</v>
      </c>
      <c r="I268" s="82">
        <v>0</v>
      </c>
      <c r="J268" s="82">
        <v>0</v>
      </c>
      <c r="K268" s="82">
        <v>0</v>
      </c>
      <c r="L268" s="82">
        <v>0</v>
      </c>
      <c r="M268" s="82">
        <v>0</v>
      </c>
      <c r="N268" s="82">
        <v>0</v>
      </c>
      <c r="O268" s="82">
        <v>0</v>
      </c>
      <c r="P268" s="86">
        <v>0</v>
      </c>
      <c r="Q268" s="86">
        <v>0</v>
      </c>
      <c r="R268" s="86">
        <v>0</v>
      </c>
      <c r="S268" s="86">
        <v>0</v>
      </c>
      <c r="T268" s="86">
        <v>0</v>
      </c>
      <c r="U268" s="86">
        <v>0</v>
      </c>
      <c r="V268" s="86">
        <f>F268+G268+H268+I268+J268+K268+L268+M268+N268+O268+P268</f>
        <v>0</v>
      </c>
      <c r="W268" s="84" t="s">
        <v>15</v>
      </c>
      <c r="X268" s="32"/>
    </row>
    <row r="269" spans="2:24" s="47" customFormat="1" ht="36" customHeight="1" x14ac:dyDescent="0.25">
      <c r="B269" s="102" t="s">
        <v>276</v>
      </c>
      <c r="C269" s="105" t="s">
        <v>296</v>
      </c>
      <c r="D269" s="102" t="s">
        <v>255</v>
      </c>
      <c r="E269" s="100" t="s">
        <v>219</v>
      </c>
      <c r="F269" s="82">
        <f>F270+F271+F272+F273</f>
        <v>0</v>
      </c>
      <c r="G269" s="82">
        <f t="shared" ref="G269:K269" si="199">G270+G271+G272+G273</f>
        <v>0</v>
      </c>
      <c r="H269" s="82">
        <f t="shared" si="199"/>
        <v>0</v>
      </c>
      <c r="I269" s="82">
        <f t="shared" si="199"/>
        <v>0</v>
      </c>
      <c r="J269" s="82">
        <f t="shared" si="199"/>
        <v>0</v>
      </c>
      <c r="K269" s="82">
        <f t="shared" si="199"/>
        <v>0</v>
      </c>
      <c r="L269" s="82">
        <v>0</v>
      </c>
      <c r="M269" s="82">
        <v>0</v>
      </c>
      <c r="N269" s="82">
        <v>0</v>
      </c>
      <c r="O269" s="82">
        <v>0</v>
      </c>
      <c r="P269" s="86">
        <f>P270+P271+P272+P273</f>
        <v>21000</v>
      </c>
      <c r="Q269" s="86">
        <v>0</v>
      </c>
      <c r="R269" s="86">
        <v>0</v>
      </c>
      <c r="S269" s="86">
        <v>0</v>
      </c>
      <c r="T269" s="86">
        <v>0</v>
      </c>
      <c r="U269" s="86">
        <v>0</v>
      </c>
      <c r="V269" s="86">
        <f t="shared" ref="V269" si="200">V270+V271+V272+V273</f>
        <v>21000</v>
      </c>
      <c r="W269" s="84" t="s">
        <v>11</v>
      </c>
      <c r="X269" s="32"/>
    </row>
    <row r="270" spans="2:24" s="47" customFormat="1" ht="36" customHeight="1" x14ac:dyDescent="0.25">
      <c r="B270" s="103"/>
      <c r="C270" s="106"/>
      <c r="D270" s="103"/>
      <c r="E270" s="100"/>
      <c r="F270" s="82">
        <v>0</v>
      </c>
      <c r="G270" s="82">
        <v>0</v>
      </c>
      <c r="H270" s="82">
        <v>0</v>
      </c>
      <c r="I270" s="82">
        <v>0</v>
      </c>
      <c r="J270" s="82">
        <v>0</v>
      </c>
      <c r="K270" s="82">
        <v>0</v>
      </c>
      <c r="L270" s="82">
        <v>0</v>
      </c>
      <c r="M270" s="82">
        <v>0</v>
      </c>
      <c r="N270" s="82">
        <v>0</v>
      </c>
      <c r="O270" s="82">
        <v>0</v>
      </c>
      <c r="P270" s="86">
        <v>0</v>
      </c>
      <c r="Q270" s="86">
        <v>0</v>
      </c>
      <c r="R270" s="86">
        <v>0</v>
      </c>
      <c r="S270" s="86">
        <v>0</v>
      </c>
      <c r="T270" s="86">
        <v>0</v>
      </c>
      <c r="U270" s="86">
        <v>0</v>
      </c>
      <c r="V270" s="86">
        <f>F270+G270+H270+I270+J270+K270+L270+M270+N270+O270+P270</f>
        <v>0</v>
      </c>
      <c r="W270" s="84" t="s">
        <v>12</v>
      </c>
      <c r="X270" s="32"/>
    </row>
    <row r="271" spans="2:24" s="47" customFormat="1" ht="36" customHeight="1" x14ac:dyDescent="0.25">
      <c r="B271" s="103"/>
      <c r="C271" s="106"/>
      <c r="D271" s="103"/>
      <c r="E271" s="100"/>
      <c r="F271" s="82">
        <v>0</v>
      </c>
      <c r="G271" s="82">
        <v>0</v>
      </c>
      <c r="H271" s="82">
        <v>0</v>
      </c>
      <c r="I271" s="82">
        <v>0</v>
      </c>
      <c r="J271" s="82">
        <v>0</v>
      </c>
      <c r="K271" s="82">
        <v>0</v>
      </c>
      <c r="L271" s="82">
        <v>0</v>
      </c>
      <c r="M271" s="82">
        <v>0</v>
      </c>
      <c r="N271" s="82">
        <v>0</v>
      </c>
      <c r="O271" s="82">
        <v>0</v>
      </c>
      <c r="P271" s="86">
        <v>0</v>
      </c>
      <c r="Q271" s="86">
        <v>0</v>
      </c>
      <c r="R271" s="86">
        <v>0</v>
      </c>
      <c r="S271" s="86">
        <v>0</v>
      </c>
      <c r="T271" s="86">
        <v>0</v>
      </c>
      <c r="U271" s="86">
        <v>0</v>
      </c>
      <c r="V271" s="86">
        <f>F271+G271+H271+I271+J271+K271+L271+M271+N271+O271+P271</f>
        <v>0</v>
      </c>
      <c r="W271" s="84" t="s">
        <v>13</v>
      </c>
      <c r="X271" s="32"/>
    </row>
    <row r="272" spans="2:24" s="47" customFormat="1" ht="36" customHeight="1" x14ac:dyDescent="0.25">
      <c r="B272" s="103"/>
      <c r="C272" s="106"/>
      <c r="D272" s="103"/>
      <c r="E272" s="100"/>
      <c r="F272" s="82">
        <v>0</v>
      </c>
      <c r="G272" s="82">
        <v>0</v>
      </c>
      <c r="H272" s="82">
        <v>0</v>
      </c>
      <c r="I272" s="82">
        <v>0</v>
      </c>
      <c r="J272" s="82">
        <v>0</v>
      </c>
      <c r="K272" s="82">
        <v>0</v>
      </c>
      <c r="L272" s="82">
        <v>0</v>
      </c>
      <c r="M272" s="82">
        <v>0</v>
      </c>
      <c r="N272" s="82">
        <v>0</v>
      </c>
      <c r="O272" s="82">
        <v>0</v>
      </c>
      <c r="P272" s="86">
        <v>21000</v>
      </c>
      <c r="Q272" s="86">
        <v>0</v>
      </c>
      <c r="R272" s="86">
        <v>0</v>
      </c>
      <c r="S272" s="86">
        <v>0</v>
      </c>
      <c r="T272" s="86">
        <v>0</v>
      </c>
      <c r="U272" s="86">
        <v>0</v>
      </c>
      <c r="V272" s="86">
        <f>F272+G272+H272+I272+J272+K272+L272+M272+N272+O272+P272</f>
        <v>21000</v>
      </c>
      <c r="W272" s="84" t="s">
        <v>14</v>
      </c>
      <c r="X272" s="32"/>
    </row>
    <row r="273" spans="2:24" s="47" customFormat="1" ht="36" customHeight="1" x14ac:dyDescent="0.25">
      <c r="B273" s="104"/>
      <c r="C273" s="107"/>
      <c r="D273" s="104"/>
      <c r="E273" s="100"/>
      <c r="F273" s="82">
        <v>0</v>
      </c>
      <c r="G273" s="82">
        <v>0</v>
      </c>
      <c r="H273" s="82">
        <v>0</v>
      </c>
      <c r="I273" s="82">
        <v>0</v>
      </c>
      <c r="J273" s="82">
        <v>0</v>
      </c>
      <c r="K273" s="82">
        <v>0</v>
      </c>
      <c r="L273" s="82">
        <v>0</v>
      </c>
      <c r="M273" s="82">
        <v>0</v>
      </c>
      <c r="N273" s="82">
        <v>0</v>
      </c>
      <c r="O273" s="82">
        <v>0</v>
      </c>
      <c r="P273" s="86">
        <v>0</v>
      </c>
      <c r="Q273" s="86">
        <v>0</v>
      </c>
      <c r="R273" s="86">
        <v>0</v>
      </c>
      <c r="S273" s="86">
        <v>0</v>
      </c>
      <c r="T273" s="86">
        <v>0</v>
      </c>
      <c r="U273" s="86">
        <v>0</v>
      </c>
      <c r="V273" s="86">
        <f>F273+G273+H273+I273+J273+K273+L273+M273+N273+O273+P273</f>
        <v>0</v>
      </c>
      <c r="W273" s="84" t="s">
        <v>15</v>
      </c>
      <c r="X273" s="32"/>
    </row>
    <row r="274" spans="2:24" s="47" customFormat="1" ht="36" customHeight="1" x14ac:dyDescent="0.25">
      <c r="B274" s="100" t="s">
        <v>277</v>
      </c>
      <c r="C274" s="101" t="s">
        <v>310</v>
      </c>
      <c r="D274" s="100" t="s">
        <v>308</v>
      </c>
      <c r="E274" s="100" t="s">
        <v>223</v>
      </c>
      <c r="F274" s="82">
        <f>F275+F276+F277+F278</f>
        <v>88296.3</v>
      </c>
      <c r="G274" s="82">
        <f t="shared" ref="G274:P274" si="201">G275+G276+G277+G278</f>
        <v>88718.8</v>
      </c>
      <c r="H274" s="82">
        <f t="shared" si="201"/>
        <v>115593.3</v>
      </c>
      <c r="I274" s="82">
        <f t="shared" si="201"/>
        <v>119717.2</v>
      </c>
      <c r="J274" s="82">
        <f t="shared" si="201"/>
        <v>118880.90000000001</v>
      </c>
      <c r="K274" s="82">
        <f t="shared" si="201"/>
        <v>91760.7</v>
      </c>
      <c r="L274" s="82">
        <f t="shared" si="201"/>
        <v>147385</v>
      </c>
      <c r="M274" s="82">
        <f>M275+M276+M277+M278</f>
        <v>124047.5</v>
      </c>
      <c r="N274" s="82">
        <f>N275+N276+N277+N278</f>
        <v>162892.19999999998</v>
      </c>
      <c r="O274" s="82">
        <f>O275+O276+O277+O278</f>
        <v>237164.5</v>
      </c>
      <c r="P274" s="86">
        <f t="shared" si="201"/>
        <v>0</v>
      </c>
      <c r="Q274" s="86">
        <f t="shared" ref="Q274:R274" si="202">Q275+Q276+Q277+Q278</f>
        <v>0</v>
      </c>
      <c r="R274" s="86">
        <f t="shared" si="202"/>
        <v>0</v>
      </c>
      <c r="S274" s="86">
        <f t="shared" ref="S274:T274" si="203">S275+S276+S277+S278</f>
        <v>0</v>
      </c>
      <c r="T274" s="86">
        <f t="shared" si="203"/>
        <v>0</v>
      </c>
      <c r="U274" s="86">
        <f t="shared" ref="U274" si="204">U275+U276+U277+U278</f>
        <v>0</v>
      </c>
      <c r="V274" s="86">
        <f>V275+V276+V277+V278</f>
        <v>1294456.4000000001</v>
      </c>
      <c r="W274" s="84" t="s">
        <v>11</v>
      </c>
      <c r="X274" s="32"/>
    </row>
    <row r="275" spans="2:24" s="47" customFormat="1" ht="36" customHeight="1" x14ac:dyDescent="0.25">
      <c r="B275" s="100"/>
      <c r="C275" s="101"/>
      <c r="D275" s="100"/>
      <c r="E275" s="100"/>
      <c r="F275" s="82">
        <f>F280+F295+F300+F315</f>
        <v>0</v>
      </c>
      <c r="G275" s="82">
        <f t="shared" ref="G275:U275" si="205">G280+G295+G300+G315</f>
        <v>0</v>
      </c>
      <c r="H275" s="82">
        <f t="shared" si="205"/>
        <v>0</v>
      </c>
      <c r="I275" s="82">
        <f t="shared" si="205"/>
        <v>0</v>
      </c>
      <c r="J275" s="82">
        <f t="shared" si="205"/>
        <v>0</v>
      </c>
      <c r="K275" s="82">
        <f t="shared" si="205"/>
        <v>0</v>
      </c>
      <c r="L275" s="82">
        <f t="shared" si="205"/>
        <v>0</v>
      </c>
      <c r="M275" s="82">
        <f t="shared" si="205"/>
        <v>0</v>
      </c>
      <c r="N275" s="82">
        <f t="shared" si="205"/>
        <v>0</v>
      </c>
      <c r="O275" s="82">
        <f t="shared" si="205"/>
        <v>0</v>
      </c>
      <c r="P275" s="85">
        <f t="shared" si="205"/>
        <v>0</v>
      </c>
      <c r="Q275" s="85">
        <f t="shared" si="205"/>
        <v>0</v>
      </c>
      <c r="R275" s="85">
        <f t="shared" si="205"/>
        <v>0</v>
      </c>
      <c r="S275" s="85">
        <f t="shared" si="205"/>
        <v>0</v>
      </c>
      <c r="T275" s="85">
        <f t="shared" si="205"/>
        <v>0</v>
      </c>
      <c r="U275" s="85">
        <f t="shared" si="205"/>
        <v>0</v>
      </c>
      <c r="V275" s="86">
        <f t="shared" ref="V275:V277" si="206">F275+G275+H275+I275+J275+K275+L275+M275+N275+O275+P275+Q275+R275+S275+T275+U275</f>
        <v>0</v>
      </c>
      <c r="W275" s="84" t="s">
        <v>12</v>
      </c>
      <c r="X275" s="32"/>
    </row>
    <row r="276" spans="2:24" s="47" customFormat="1" ht="36" customHeight="1" x14ac:dyDescent="0.25">
      <c r="B276" s="100"/>
      <c r="C276" s="101"/>
      <c r="D276" s="100"/>
      <c r="E276" s="100"/>
      <c r="F276" s="82">
        <f>F281+F296+F301+F316</f>
        <v>0</v>
      </c>
      <c r="G276" s="82">
        <f t="shared" ref="G276:U276" si="207">G281+G296+G301+G316</f>
        <v>0</v>
      </c>
      <c r="H276" s="82">
        <f t="shared" si="207"/>
        <v>30000</v>
      </c>
      <c r="I276" s="82">
        <f t="shared" si="207"/>
        <v>35777</v>
      </c>
      <c r="J276" s="82">
        <f t="shared" si="207"/>
        <v>30621.3</v>
      </c>
      <c r="K276" s="82">
        <f t="shared" si="207"/>
        <v>4115.5</v>
      </c>
      <c r="L276" s="82">
        <f t="shared" si="207"/>
        <v>19240.900000000001</v>
      </c>
      <c r="M276" s="82">
        <f t="shared" si="207"/>
        <v>0</v>
      </c>
      <c r="N276" s="82">
        <f t="shared" si="207"/>
        <v>0</v>
      </c>
      <c r="O276" s="82">
        <f t="shared" si="207"/>
        <v>1300</v>
      </c>
      <c r="P276" s="85">
        <f t="shared" si="207"/>
        <v>0</v>
      </c>
      <c r="Q276" s="85">
        <f t="shared" si="207"/>
        <v>0</v>
      </c>
      <c r="R276" s="85">
        <f t="shared" si="207"/>
        <v>0</v>
      </c>
      <c r="S276" s="85">
        <f t="shared" si="207"/>
        <v>0</v>
      </c>
      <c r="T276" s="85">
        <f t="shared" si="207"/>
        <v>0</v>
      </c>
      <c r="U276" s="85">
        <f t="shared" si="207"/>
        <v>0</v>
      </c>
      <c r="V276" s="86">
        <f t="shared" si="206"/>
        <v>121054.70000000001</v>
      </c>
      <c r="W276" s="84" t="s">
        <v>13</v>
      </c>
      <c r="X276" s="32"/>
    </row>
    <row r="277" spans="2:24" s="47" customFormat="1" ht="36" customHeight="1" x14ac:dyDescent="0.25">
      <c r="B277" s="100"/>
      <c r="C277" s="101"/>
      <c r="D277" s="100"/>
      <c r="E277" s="100"/>
      <c r="F277" s="82">
        <f>F282+F297+F302+F317</f>
        <v>87846.3</v>
      </c>
      <c r="G277" s="82">
        <f t="shared" ref="G277:U277" si="208">G282+G297+G302+G317</f>
        <v>88268.800000000003</v>
      </c>
      <c r="H277" s="82">
        <f t="shared" si="208"/>
        <v>85137.8</v>
      </c>
      <c r="I277" s="82">
        <f t="shared" si="208"/>
        <v>83380.2</v>
      </c>
      <c r="J277" s="82">
        <f t="shared" si="208"/>
        <v>87919.6</v>
      </c>
      <c r="K277" s="82">
        <f t="shared" si="208"/>
        <v>87271.2</v>
      </c>
      <c r="L277" s="82">
        <f t="shared" si="208"/>
        <v>127732.7</v>
      </c>
      <c r="M277" s="82">
        <f t="shared" si="208"/>
        <v>123592.8</v>
      </c>
      <c r="N277" s="82">
        <f t="shared" si="208"/>
        <v>162414.79999999999</v>
      </c>
      <c r="O277" s="82">
        <f t="shared" si="208"/>
        <v>235864.5</v>
      </c>
      <c r="P277" s="85">
        <f t="shared" si="208"/>
        <v>0</v>
      </c>
      <c r="Q277" s="85">
        <f t="shared" si="208"/>
        <v>0</v>
      </c>
      <c r="R277" s="85">
        <f t="shared" si="208"/>
        <v>0</v>
      </c>
      <c r="S277" s="85">
        <f t="shared" si="208"/>
        <v>0</v>
      </c>
      <c r="T277" s="85">
        <f t="shared" si="208"/>
        <v>0</v>
      </c>
      <c r="U277" s="85">
        <f t="shared" si="208"/>
        <v>0</v>
      </c>
      <c r="V277" s="86">
        <f t="shared" si="206"/>
        <v>1169428.7000000002</v>
      </c>
      <c r="W277" s="84" t="s">
        <v>14</v>
      </c>
      <c r="X277" s="32"/>
    </row>
    <row r="278" spans="2:24" s="47" customFormat="1" ht="36" customHeight="1" x14ac:dyDescent="0.25">
      <c r="B278" s="100"/>
      <c r="C278" s="101"/>
      <c r="D278" s="100"/>
      <c r="E278" s="100"/>
      <c r="F278" s="82">
        <f>F283+F298+F303+F318</f>
        <v>450</v>
      </c>
      <c r="G278" s="82">
        <f t="shared" ref="G278:U278" si="209">G283+G298+G303+G318</f>
        <v>450</v>
      </c>
      <c r="H278" s="82">
        <f t="shared" si="209"/>
        <v>455.5</v>
      </c>
      <c r="I278" s="82">
        <f t="shared" si="209"/>
        <v>560</v>
      </c>
      <c r="J278" s="82">
        <f t="shared" si="209"/>
        <v>340</v>
      </c>
      <c r="K278" s="82">
        <f t="shared" si="209"/>
        <v>374</v>
      </c>
      <c r="L278" s="82">
        <f t="shared" si="209"/>
        <v>411.4</v>
      </c>
      <c r="M278" s="82">
        <f t="shared" si="209"/>
        <v>454.7</v>
      </c>
      <c r="N278" s="82">
        <f t="shared" si="209"/>
        <v>477.4</v>
      </c>
      <c r="O278" s="82">
        <f t="shared" si="209"/>
        <v>0</v>
      </c>
      <c r="P278" s="85">
        <f t="shared" si="209"/>
        <v>0</v>
      </c>
      <c r="Q278" s="85">
        <f t="shared" si="209"/>
        <v>0</v>
      </c>
      <c r="R278" s="85">
        <f t="shared" si="209"/>
        <v>0</v>
      </c>
      <c r="S278" s="85">
        <f t="shared" si="209"/>
        <v>0</v>
      </c>
      <c r="T278" s="85">
        <f t="shared" si="209"/>
        <v>0</v>
      </c>
      <c r="U278" s="85">
        <f t="shared" si="209"/>
        <v>0</v>
      </c>
      <c r="V278" s="86">
        <f>F278+G278+H278+I278+J278+K278+L278+M278+N278+O278+P278+Q278+R278+S278+T278+U278</f>
        <v>3973</v>
      </c>
      <c r="W278" s="84" t="s">
        <v>15</v>
      </c>
      <c r="X278" s="32"/>
    </row>
    <row r="279" spans="2:24" s="47" customFormat="1" ht="36" customHeight="1" x14ac:dyDescent="0.25">
      <c r="B279" s="102" t="s">
        <v>278</v>
      </c>
      <c r="C279" s="105" t="s">
        <v>43</v>
      </c>
      <c r="D279" s="102" t="s">
        <v>308</v>
      </c>
      <c r="E279" s="100" t="s">
        <v>229</v>
      </c>
      <c r="F279" s="82">
        <f>F280+F281+F282+F283</f>
        <v>11019.6</v>
      </c>
      <c r="G279" s="82">
        <f t="shared" ref="G279:M279" si="210">G280+G281+G282+G283</f>
        <v>4318.1000000000004</v>
      </c>
      <c r="H279" s="82">
        <f t="shared" si="210"/>
        <v>10690</v>
      </c>
      <c r="I279" s="82">
        <f t="shared" si="210"/>
        <v>10112.200000000001</v>
      </c>
      <c r="J279" s="82">
        <f t="shared" si="210"/>
        <v>10740</v>
      </c>
      <c r="K279" s="82">
        <f t="shared" si="210"/>
        <v>8565</v>
      </c>
      <c r="L279" s="82">
        <f t="shared" si="210"/>
        <v>14552.4</v>
      </c>
      <c r="M279" s="82">
        <f t="shared" si="210"/>
        <v>20082.2</v>
      </c>
      <c r="N279" s="82">
        <f>N280+N281+N282+N283</f>
        <v>21466.5</v>
      </c>
      <c r="O279" s="82">
        <f t="shared" ref="O279:U279" si="211">O280+O281+O282+O283</f>
        <v>11640.2</v>
      </c>
      <c r="P279" s="86">
        <f t="shared" si="211"/>
        <v>0</v>
      </c>
      <c r="Q279" s="86">
        <f t="shared" si="211"/>
        <v>0</v>
      </c>
      <c r="R279" s="86">
        <f t="shared" si="211"/>
        <v>0</v>
      </c>
      <c r="S279" s="86">
        <f t="shared" si="211"/>
        <v>0</v>
      </c>
      <c r="T279" s="86">
        <f t="shared" si="211"/>
        <v>0</v>
      </c>
      <c r="U279" s="86">
        <f t="shared" si="211"/>
        <v>0</v>
      </c>
      <c r="V279" s="86">
        <f>V280+V281+V282+V283</f>
        <v>123186.2</v>
      </c>
      <c r="W279" s="84" t="s">
        <v>11</v>
      </c>
      <c r="X279" s="32"/>
    </row>
    <row r="280" spans="2:24" s="47" customFormat="1" ht="36" customHeight="1" x14ac:dyDescent="0.25">
      <c r="B280" s="103"/>
      <c r="C280" s="106"/>
      <c r="D280" s="103"/>
      <c r="E280" s="100"/>
      <c r="F280" s="82">
        <f>F285+F290</f>
        <v>0</v>
      </c>
      <c r="G280" s="82">
        <f t="shared" ref="G280:U280" si="212">G285+G290</f>
        <v>0</v>
      </c>
      <c r="H280" s="82">
        <f t="shared" si="212"/>
        <v>0</v>
      </c>
      <c r="I280" s="82">
        <f t="shared" si="212"/>
        <v>0</v>
      </c>
      <c r="J280" s="82">
        <f t="shared" si="212"/>
        <v>0</v>
      </c>
      <c r="K280" s="82">
        <f t="shared" si="212"/>
        <v>0</v>
      </c>
      <c r="L280" s="82">
        <f t="shared" si="212"/>
        <v>0</v>
      </c>
      <c r="M280" s="82">
        <f t="shared" si="212"/>
        <v>0</v>
      </c>
      <c r="N280" s="82">
        <f t="shared" si="212"/>
        <v>0</v>
      </c>
      <c r="O280" s="82">
        <f t="shared" si="212"/>
        <v>0</v>
      </c>
      <c r="P280" s="86">
        <f t="shared" si="212"/>
        <v>0</v>
      </c>
      <c r="Q280" s="86">
        <f t="shared" si="212"/>
        <v>0</v>
      </c>
      <c r="R280" s="86">
        <f t="shared" si="212"/>
        <v>0</v>
      </c>
      <c r="S280" s="86">
        <f t="shared" si="212"/>
        <v>0</v>
      </c>
      <c r="T280" s="86">
        <f t="shared" si="212"/>
        <v>0</v>
      </c>
      <c r="U280" s="86">
        <f t="shared" si="212"/>
        <v>0</v>
      </c>
      <c r="V280" s="86">
        <f>F280+G280+H280+I280+J280+K280+L280+M280+N280+O280+P280+Q280+R280+S280+T280+U280</f>
        <v>0</v>
      </c>
      <c r="W280" s="84" t="s">
        <v>12</v>
      </c>
      <c r="X280" s="32"/>
    </row>
    <row r="281" spans="2:24" s="47" customFormat="1" ht="36" customHeight="1" x14ac:dyDescent="0.25">
      <c r="B281" s="103"/>
      <c r="C281" s="106"/>
      <c r="D281" s="103"/>
      <c r="E281" s="100"/>
      <c r="F281" s="82">
        <f>F286+F291</f>
        <v>0</v>
      </c>
      <c r="G281" s="82">
        <f t="shared" ref="G281:U281" si="213">G286+G291</f>
        <v>0</v>
      </c>
      <c r="H281" s="82">
        <f t="shared" si="213"/>
        <v>0</v>
      </c>
      <c r="I281" s="82">
        <f t="shared" si="213"/>
        <v>0</v>
      </c>
      <c r="J281" s="82">
        <f t="shared" si="213"/>
        <v>0</v>
      </c>
      <c r="K281" s="82">
        <f t="shared" si="213"/>
        <v>0</v>
      </c>
      <c r="L281" s="82">
        <f t="shared" si="213"/>
        <v>0</v>
      </c>
      <c r="M281" s="82">
        <f t="shared" si="213"/>
        <v>0</v>
      </c>
      <c r="N281" s="82">
        <f t="shared" si="213"/>
        <v>0</v>
      </c>
      <c r="O281" s="82">
        <f t="shared" si="213"/>
        <v>0</v>
      </c>
      <c r="P281" s="86">
        <f t="shared" si="213"/>
        <v>0</v>
      </c>
      <c r="Q281" s="86">
        <f t="shared" si="213"/>
        <v>0</v>
      </c>
      <c r="R281" s="86">
        <f t="shared" si="213"/>
        <v>0</v>
      </c>
      <c r="S281" s="86">
        <f t="shared" si="213"/>
        <v>0</v>
      </c>
      <c r="T281" s="86">
        <f t="shared" si="213"/>
        <v>0</v>
      </c>
      <c r="U281" s="86">
        <f t="shared" si="213"/>
        <v>0</v>
      </c>
      <c r="V281" s="86">
        <f>F281+G281+H281+I281+J281+K281+L281+M281+N281+O281+P281+Q281+R281+S281+T281+U281</f>
        <v>0</v>
      </c>
      <c r="W281" s="84" t="s">
        <v>13</v>
      </c>
      <c r="X281" s="32"/>
    </row>
    <row r="282" spans="2:24" s="47" customFormat="1" ht="36" customHeight="1" x14ac:dyDescent="0.25">
      <c r="B282" s="103"/>
      <c r="C282" s="106"/>
      <c r="D282" s="103"/>
      <c r="E282" s="100"/>
      <c r="F282" s="82">
        <f>F287+F292</f>
        <v>10569.6</v>
      </c>
      <c r="G282" s="82">
        <f t="shared" ref="G282:U282" si="214">G287+G292</f>
        <v>3868.1</v>
      </c>
      <c r="H282" s="82">
        <f t="shared" si="214"/>
        <v>10234.5</v>
      </c>
      <c r="I282" s="82">
        <f t="shared" si="214"/>
        <v>10112.200000000001</v>
      </c>
      <c r="J282" s="82">
        <f t="shared" si="214"/>
        <v>10400</v>
      </c>
      <c r="K282" s="82">
        <f t="shared" si="214"/>
        <v>8191</v>
      </c>
      <c r="L282" s="82">
        <f t="shared" si="214"/>
        <v>14141</v>
      </c>
      <c r="M282" s="82">
        <f t="shared" si="214"/>
        <v>19627.5</v>
      </c>
      <c r="N282" s="82">
        <f>N287+N292</f>
        <v>20989.1</v>
      </c>
      <c r="O282" s="82">
        <f t="shared" si="214"/>
        <v>11640.2</v>
      </c>
      <c r="P282" s="86">
        <f t="shared" si="214"/>
        <v>0</v>
      </c>
      <c r="Q282" s="86">
        <f t="shared" si="214"/>
        <v>0</v>
      </c>
      <c r="R282" s="86">
        <f t="shared" si="214"/>
        <v>0</v>
      </c>
      <c r="S282" s="86">
        <f t="shared" si="214"/>
        <v>0</v>
      </c>
      <c r="T282" s="86">
        <f t="shared" si="214"/>
        <v>0</v>
      </c>
      <c r="U282" s="86">
        <f t="shared" si="214"/>
        <v>0</v>
      </c>
      <c r="V282" s="86">
        <f>F282+G282+H282+I282+J282+K282+L282+M282+N282+O282+P282+Q282+R282+S282+T282+U282</f>
        <v>119773.2</v>
      </c>
      <c r="W282" s="98" t="s">
        <v>14</v>
      </c>
      <c r="X282" s="32" t="s">
        <v>205</v>
      </c>
    </row>
    <row r="283" spans="2:24" s="47" customFormat="1" ht="36" customHeight="1" x14ac:dyDescent="0.25">
      <c r="B283" s="103"/>
      <c r="C283" s="106"/>
      <c r="D283" s="103"/>
      <c r="E283" s="100"/>
      <c r="F283" s="82">
        <f>F288+F293</f>
        <v>450</v>
      </c>
      <c r="G283" s="82">
        <f t="shared" ref="G283:U283" si="215">G288+G293</f>
        <v>450</v>
      </c>
      <c r="H283" s="82">
        <f t="shared" si="215"/>
        <v>455.5</v>
      </c>
      <c r="I283" s="82">
        <f t="shared" si="215"/>
        <v>0</v>
      </c>
      <c r="J283" s="82">
        <f t="shared" si="215"/>
        <v>340</v>
      </c>
      <c r="K283" s="82">
        <f t="shared" si="215"/>
        <v>374</v>
      </c>
      <c r="L283" s="82">
        <f t="shared" si="215"/>
        <v>411.4</v>
      </c>
      <c r="M283" s="82">
        <f t="shared" si="215"/>
        <v>454.7</v>
      </c>
      <c r="N283" s="82">
        <f t="shared" si="215"/>
        <v>477.4</v>
      </c>
      <c r="O283" s="82">
        <f t="shared" si="215"/>
        <v>0</v>
      </c>
      <c r="P283" s="86">
        <f t="shared" si="215"/>
        <v>0</v>
      </c>
      <c r="Q283" s="86">
        <f t="shared" si="215"/>
        <v>0</v>
      </c>
      <c r="R283" s="86">
        <f t="shared" si="215"/>
        <v>0</v>
      </c>
      <c r="S283" s="86">
        <f t="shared" si="215"/>
        <v>0</v>
      </c>
      <c r="T283" s="86">
        <f t="shared" si="215"/>
        <v>0</v>
      </c>
      <c r="U283" s="86">
        <f t="shared" si="215"/>
        <v>0</v>
      </c>
      <c r="V283" s="86">
        <f>F283+G283+H283+I283+J283+K283+L283+M283+N283+O283+P283+Q283+R283+S283+T283+U283</f>
        <v>3413</v>
      </c>
      <c r="W283" s="84" t="s">
        <v>15</v>
      </c>
      <c r="X283" s="32"/>
    </row>
    <row r="284" spans="2:24" s="47" customFormat="1" ht="36" customHeight="1" x14ac:dyDescent="0.25">
      <c r="B284" s="103"/>
      <c r="C284" s="106"/>
      <c r="D284" s="100" t="s">
        <v>259</v>
      </c>
      <c r="E284" s="100" t="s">
        <v>201</v>
      </c>
      <c r="F284" s="82">
        <f>F285+F286+F287+F288</f>
        <v>11019.6</v>
      </c>
      <c r="G284" s="82">
        <f t="shared" ref="G284:M284" si="216">G285+G286+G287+G288</f>
        <v>4318.1000000000004</v>
      </c>
      <c r="H284" s="82">
        <f t="shared" si="216"/>
        <v>10690</v>
      </c>
      <c r="I284" s="82">
        <f t="shared" si="216"/>
        <v>10112.200000000001</v>
      </c>
      <c r="J284" s="82">
        <f t="shared" si="216"/>
        <v>10740</v>
      </c>
      <c r="K284" s="82">
        <f t="shared" si="216"/>
        <v>8565</v>
      </c>
      <c r="L284" s="82">
        <f t="shared" si="216"/>
        <v>14552.4</v>
      </c>
      <c r="M284" s="82">
        <f t="shared" si="216"/>
        <v>20082.2</v>
      </c>
      <c r="N284" s="82">
        <f>N285+N286+N287+N288</f>
        <v>10251.6</v>
      </c>
      <c r="O284" s="82">
        <f t="shared" ref="O284:U284" si="217">O285+O286+O287+O288</f>
        <v>0</v>
      </c>
      <c r="P284" s="86">
        <f t="shared" si="217"/>
        <v>0</v>
      </c>
      <c r="Q284" s="86">
        <f t="shared" si="217"/>
        <v>0</v>
      </c>
      <c r="R284" s="86">
        <f t="shared" si="217"/>
        <v>0</v>
      </c>
      <c r="S284" s="86">
        <f t="shared" si="217"/>
        <v>0</v>
      </c>
      <c r="T284" s="86">
        <f t="shared" si="217"/>
        <v>0</v>
      </c>
      <c r="U284" s="86">
        <f t="shared" si="217"/>
        <v>0</v>
      </c>
      <c r="V284" s="86">
        <f>V285+V286+V287+V288</f>
        <v>100331.09999999999</v>
      </c>
      <c r="W284" s="84" t="s">
        <v>11</v>
      </c>
      <c r="X284" s="32"/>
    </row>
    <row r="285" spans="2:24" s="47" customFormat="1" ht="36" customHeight="1" x14ac:dyDescent="0.25">
      <c r="B285" s="103"/>
      <c r="C285" s="106"/>
      <c r="D285" s="100"/>
      <c r="E285" s="100"/>
      <c r="F285" s="82">
        <v>0</v>
      </c>
      <c r="G285" s="82">
        <v>0</v>
      </c>
      <c r="H285" s="82">
        <v>0</v>
      </c>
      <c r="I285" s="82">
        <v>0</v>
      </c>
      <c r="J285" s="82">
        <v>0</v>
      </c>
      <c r="K285" s="82">
        <v>0</v>
      </c>
      <c r="L285" s="82">
        <v>0</v>
      </c>
      <c r="M285" s="82">
        <v>0</v>
      </c>
      <c r="N285" s="82">
        <v>0</v>
      </c>
      <c r="O285" s="82">
        <v>0</v>
      </c>
      <c r="P285" s="86">
        <v>0</v>
      </c>
      <c r="Q285" s="86">
        <v>0</v>
      </c>
      <c r="R285" s="86">
        <v>0</v>
      </c>
      <c r="S285" s="86">
        <v>0</v>
      </c>
      <c r="T285" s="86">
        <v>0</v>
      </c>
      <c r="U285" s="86">
        <v>0</v>
      </c>
      <c r="V285" s="86">
        <f>F285+G285+H285+I285+J285+K285+L285+M285+N285+O285+P285+Q285+R285+S285+T285+U285</f>
        <v>0</v>
      </c>
      <c r="W285" s="84" t="s">
        <v>12</v>
      </c>
      <c r="X285" s="32"/>
    </row>
    <row r="286" spans="2:24" s="47" customFormat="1" ht="36" customHeight="1" x14ac:dyDescent="0.25">
      <c r="B286" s="103"/>
      <c r="C286" s="106"/>
      <c r="D286" s="100"/>
      <c r="E286" s="100"/>
      <c r="F286" s="82">
        <v>0</v>
      </c>
      <c r="G286" s="82">
        <v>0</v>
      </c>
      <c r="H286" s="82">
        <v>0</v>
      </c>
      <c r="I286" s="82">
        <v>0</v>
      </c>
      <c r="J286" s="82">
        <v>0</v>
      </c>
      <c r="K286" s="82">
        <v>0</v>
      </c>
      <c r="L286" s="82">
        <v>0</v>
      </c>
      <c r="M286" s="82">
        <v>0</v>
      </c>
      <c r="N286" s="82">
        <v>0</v>
      </c>
      <c r="O286" s="82">
        <v>0</v>
      </c>
      <c r="P286" s="86">
        <v>0</v>
      </c>
      <c r="Q286" s="86">
        <v>0</v>
      </c>
      <c r="R286" s="86">
        <v>0</v>
      </c>
      <c r="S286" s="86">
        <v>0</v>
      </c>
      <c r="T286" s="86">
        <v>0</v>
      </c>
      <c r="U286" s="86">
        <v>0</v>
      </c>
      <c r="V286" s="86">
        <f>F286+G286+H286+I286+J286+K286+L286+M286+N286+O286+P286+Q286+R286+S286+T286+U286</f>
        <v>0</v>
      </c>
      <c r="W286" s="84" t="s">
        <v>13</v>
      </c>
      <c r="X286" s="32"/>
    </row>
    <row r="287" spans="2:24" s="47" customFormat="1" ht="36" customHeight="1" x14ac:dyDescent="0.25">
      <c r="B287" s="103"/>
      <c r="C287" s="106"/>
      <c r="D287" s="100"/>
      <c r="E287" s="100"/>
      <c r="F287" s="82">
        <v>10569.6</v>
      </c>
      <c r="G287" s="82">
        <v>3868.1</v>
      </c>
      <c r="H287" s="82">
        <v>10234.5</v>
      </c>
      <c r="I287" s="82">
        <v>10112.200000000001</v>
      </c>
      <c r="J287" s="82">
        <v>10400</v>
      </c>
      <c r="K287" s="82">
        <v>8191</v>
      </c>
      <c r="L287" s="82">
        <v>14141</v>
      </c>
      <c r="M287" s="82">
        <v>19627.5</v>
      </c>
      <c r="N287" s="82">
        <v>9774.2000000000007</v>
      </c>
      <c r="O287" s="82">
        <v>0</v>
      </c>
      <c r="P287" s="86">
        <v>0</v>
      </c>
      <c r="Q287" s="86">
        <v>0</v>
      </c>
      <c r="R287" s="86">
        <v>0</v>
      </c>
      <c r="S287" s="86">
        <v>0</v>
      </c>
      <c r="T287" s="86">
        <v>0</v>
      </c>
      <c r="U287" s="86">
        <v>0</v>
      </c>
      <c r="V287" s="86">
        <f>F287+G287+H287+I287+J287+K287+L287+M287+N287+O287+P287+Q287+R287+S287+T287+U287</f>
        <v>96918.099999999991</v>
      </c>
      <c r="W287" s="84" t="s">
        <v>14</v>
      </c>
      <c r="X287" s="32" t="s">
        <v>205</v>
      </c>
    </row>
    <row r="288" spans="2:24" s="47" customFormat="1" ht="36" customHeight="1" x14ac:dyDescent="0.25">
      <c r="B288" s="103"/>
      <c r="C288" s="106"/>
      <c r="D288" s="100"/>
      <c r="E288" s="100"/>
      <c r="F288" s="82">
        <v>450</v>
      </c>
      <c r="G288" s="82">
        <v>450</v>
      </c>
      <c r="H288" s="82">
        <v>455.5</v>
      </c>
      <c r="I288" s="82">
        <v>0</v>
      </c>
      <c r="J288" s="82">
        <v>340</v>
      </c>
      <c r="K288" s="82">
        <v>374</v>
      </c>
      <c r="L288" s="82">
        <v>411.4</v>
      </c>
      <c r="M288" s="82">
        <v>454.7</v>
      </c>
      <c r="N288" s="82">
        <v>477.4</v>
      </c>
      <c r="O288" s="82">
        <v>0</v>
      </c>
      <c r="P288" s="86">
        <v>0</v>
      </c>
      <c r="Q288" s="86">
        <v>0</v>
      </c>
      <c r="R288" s="86">
        <v>0</v>
      </c>
      <c r="S288" s="86">
        <v>0</v>
      </c>
      <c r="T288" s="86">
        <v>0</v>
      </c>
      <c r="U288" s="86">
        <v>0</v>
      </c>
      <c r="V288" s="86">
        <f>F288+G288+H288+I288+J288+K288+L288+M288+N288+O288+P288+Q288+R288+S288+T288+U288</f>
        <v>3413</v>
      </c>
      <c r="W288" s="84" t="s">
        <v>15</v>
      </c>
      <c r="X288" s="32"/>
    </row>
    <row r="289" spans="2:24" s="47" customFormat="1" ht="36" customHeight="1" x14ac:dyDescent="0.25">
      <c r="B289" s="103"/>
      <c r="C289" s="106"/>
      <c r="D289" s="102" t="s">
        <v>307</v>
      </c>
      <c r="E289" s="100" t="s">
        <v>224</v>
      </c>
      <c r="F289" s="82">
        <f t="shared" ref="F289:M289" si="218">F290+F291+F292+F293</f>
        <v>0</v>
      </c>
      <c r="G289" s="82">
        <f t="shared" si="218"/>
        <v>0</v>
      </c>
      <c r="H289" s="82">
        <f t="shared" si="218"/>
        <v>0</v>
      </c>
      <c r="I289" s="82">
        <f t="shared" si="218"/>
        <v>0</v>
      </c>
      <c r="J289" s="82">
        <f t="shared" si="218"/>
        <v>0</v>
      </c>
      <c r="K289" s="82">
        <f t="shared" si="218"/>
        <v>0</v>
      </c>
      <c r="L289" s="82">
        <f t="shared" si="218"/>
        <v>0</v>
      </c>
      <c r="M289" s="82">
        <f t="shared" si="218"/>
        <v>0</v>
      </c>
      <c r="N289" s="82">
        <f t="shared" ref="N289:U289" si="219">N290+N291+N292+N293</f>
        <v>11214.9</v>
      </c>
      <c r="O289" s="82">
        <f t="shared" si="219"/>
        <v>11640.2</v>
      </c>
      <c r="P289" s="86">
        <f t="shared" si="219"/>
        <v>0</v>
      </c>
      <c r="Q289" s="86">
        <f t="shared" si="219"/>
        <v>0</v>
      </c>
      <c r="R289" s="86">
        <f t="shared" si="219"/>
        <v>0</v>
      </c>
      <c r="S289" s="86">
        <f t="shared" si="219"/>
        <v>0</v>
      </c>
      <c r="T289" s="86">
        <f t="shared" si="219"/>
        <v>0</v>
      </c>
      <c r="U289" s="86">
        <f t="shared" si="219"/>
        <v>0</v>
      </c>
      <c r="V289" s="86">
        <f>V290+V291+V292+V293</f>
        <v>22855.1</v>
      </c>
      <c r="W289" s="84" t="s">
        <v>11</v>
      </c>
      <c r="X289" s="32"/>
    </row>
    <row r="290" spans="2:24" s="47" customFormat="1" ht="36" customHeight="1" x14ac:dyDescent="0.25">
      <c r="B290" s="103"/>
      <c r="C290" s="106"/>
      <c r="D290" s="103"/>
      <c r="E290" s="100"/>
      <c r="F290" s="82">
        <v>0</v>
      </c>
      <c r="G290" s="82">
        <v>0</v>
      </c>
      <c r="H290" s="82">
        <v>0</v>
      </c>
      <c r="I290" s="82">
        <v>0</v>
      </c>
      <c r="J290" s="82">
        <v>0</v>
      </c>
      <c r="K290" s="82">
        <v>0</v>
      </c>
      <c r="L290" s="82">
        <v>0</v>
      </c>
      <c r="M290" s="82">
        <v>0</v>
      </c>
      <c r="N290" s="82">
        <v>0</v>
      </c>
      <c r="O290" s="82">
        <v>0</v>
      </c>
      <c r="P290" s="86">
        <v>0</v>
      </c>
      <c r="Q290" s="86">
        <v>0</v>
      </c>
      <c r="R290" s="86">
        <v>0</v>
      </c>
      <c r="S290" s="86">
        <v>0</v>
      </c>
      <c r="T290" s="86">
        <v>0</v>
      </c>
      <c r="U290" s="86">
        <v>0</v>
      </c>
      <c r="V290" s="86">
        <f>F290+G290+H290+I290+J290+K290+L290+M290+N290+O290+P290+Q290+R290+S290+T290+U290</f>
        <v>0</v>
      </c>
      <c r="W290" s="84" t="s">
        <v>12</v>
      </c>
      <c r="X290" s="32"/>
    </row>
    <row r="291" spans="2:24" s="47" customFormat="1" ht="36" customHeight="1" x14ac:dyDescent="0.25">
      <c r="B291" s="103"/>
      <c r="C291" s="106"/>
      <c r="D291" s="103"/>
      <c r="E291" s="100"/>
      <c r="F291" s="82">
        <v>0</v>
      </c>
      <c r="G291" s="82">
        <v>0</v>
      </c>
      <c r="H291" s="82">
        <v>0</v>
      </c>
      <c r="I291" s="82">
        <v>0</v>
      </c>
      <c r="J291" s="82">
        <v>0</v>
      </c>
      <c r="K291" s="82">
        <v>0</v>
      </c>
      <c r="L291" s="82">
        <v>0</v>
      </c>
      <c r="M291" s="82">
        <v>0</v>
      </c>
      <c r="N291" s="82">
        <v>0</v>
      </c>
      <c r="O291" s="82">
        <v>0</v>
      </c>
      <c r="P291" s="86">
        <v>0</v>
      </c>
      <c r="Q291" s="86">
        <v>0</v>
      </c>
      <c r="R291" s="86">
        <v>0</v>
      </c>
      <c r="S291" s="86">
        <v>0</v>
      </c>
      <c r="T291" s="86">
        <v>0</v>
      </c>
      <c r="U291" s="86">
        <v>0</v>
      </c>
      <c r="V291" s="86">
        <f>F291+G291+H291+I291+J291+K291+L291+M291+N291+O291+P291+Q291+R291+S291+T291+U291</f>
        <v>0</v>
      </c>
      <c r="W291" s="84" t="s">
        <v>13</v>
      </c>
      <c r="X291" s="32"/>
    </row>
    <row r="292" spans="2:24" s="47" customFormat="1" ht="36" customHeight="1" x14ac:dyDescent="0.25">
      <c r="B292" s="103"/>
      <c r="C292" s="106"/>
      <c r="D292" s="103"/>
      <c r="E292" s="100"/>
      <c r="F292" s="82">
        <v>0</v>
      </c>
      <c r="G292" s="82">
        <v>0</v>
      </c>
      <c r="H292" s="82">
        <v>0</v>
      </c>
      <c r="I292" s="82">
        <v>0</v>
      </c>
      <c r="J292" s="82">
        <v>0</v>
      </c>
      <c r="K292" s="82">
        <v>0</v>
      </c>
      <c r="L292" s="82">
        <v>0</v>
      </c>
      <c r="M292" s="82">
        <v>0</v>
      </c>
      <c r="N292" s="82">
        <v>11214.9</v>
      </c>
      <c r="O292" s="82">
        <v>11640.2</v>
      </c>
      <c r="P292" s="86">
        <v>0</v>
      </c>
      <c r="Q292" s="86">
        <v>0</v>
      </c>
      <c r="R292" s="86">
        <v>0</v>
      </c>
      <c r="S292" s="86">
        <f>R292*1.04</f>
        <v>0</v>
      </c>
      <c r="T292" s="86">
        <f>S292*1.04</f>
        <v>0</v>
      </c>
      <c r="U292" s="86">
        <f>T292*1.04</f>
        <v>0</v>
      </c>
      <c r="V292" s="86">
        <f>F292+G292+H292+I292+J292+K292+L292+M292+N292+O292+P292+Q292+R292+S292+T292+U292</f>
        <v>22855.1</v>
      </c>
      <c r="W292" s="84" t="s">
        <v>14</v>
      </c>
      <c r="X292" s="32" t="s">
        <v>205</v>
      </c>
    </row>
    <row r="293" spans="2:24" s="47" customFormat="1" ht="36" customHeight="1" x14ac:dyDescent="0.25">
      <c r="B293" s="104"/>
      <c r="C293" s="107"/>
      <c r="D293" s="104"/>
      <c r="E293" s="100"/>
      <c r="F293" s="82">
        <v>0</v>
      </c>
      <c r="G293" s="82">
        <v>0</v>
      </c>
      <c r="H293" s="82">
        <v>0</v>
      </c>
      <c r="I293" s="82">
        <v>0</v>
      </c>
      <c r="J293" s="82">
        <v>0</v>
      </c>
      <c r="K293" s="82">
        <v>0</v>
      </c>
      <c r="L293" s="82">
        <v>0</v>
      </c>
      <c r="M293" s="82">
        <v>0</v>
      </c>
      <c r="N293" s="82">
        <v>0</v>
      </c>
      <c r="O293" s="82">
        <v>0</v>
      </c>
      <c r="P293" s="86">
        <v>0</v>
      </c>
      <c r="Q293" s="86">
        <v>0</v>
      </c>
      <c r="R293" s="86">
        <v>0</v>
      </c>
      <c r="S293" s="86">
        <v>0</v>
      </c>
      <c r="T293" s="86">
        <v>0</v>
      </c>
      <c r="U293" s="86">
        <v>0</v>
      </c>
      <c r="V293" s="86">
        <f>F293+G293+H293+I293+J293+K293+L293+M293+N293+O293+P293+Q293+R293+S293+T293+U293</f>
        <v>0</v>
      </c>
      <c r="W293" s="84" t="s">
        <v>15</v>
      </c>
      <c r="X293" s="32"/>
    </row>
    <row r="294" spans="2:24" s="47" customFormat="1" ht="36" customHeight="1" x14ac:dyDescent="0.25">
      <c r="B294" s="100" t="s">
        <v>279</v>
      </c>
      <c r="C294" s="101" t="s">
        <v>44</v>
      </c>
      <c r="D294" s="100">
        <v>2016</v>
      </c>
      <c r="E294" s="100" t="s">
        <v>202</v>
      </c>
      <c r="F294" s="82">
        <f>F295+F296+F297+F298</f>
        <v>0</v>
      </c>
      <c r="G294" s="82">
        <f t="shared" ref="G294:P294" si="220">G295+G296+G297+G298</f>
        <v>6609.2</v>
      </c>
      <c r="H294" s="82">
        <f t="shared" si="220"/>
        <v>0</v>
      </c>
      <c r="I294" s="82">
        <f t="shared" si="220"/>
        <v>0</v>
      </c>
      <c r="J294" s="82">
        <f t="shared" si="220"/>
        <v>0</v>
      </c>
      <c r="K294" s="82">
        <f t="shared" si="220"/>
        <v>0</v>
      </c>
      <c r="L294" s="82">
        <f t="shared" si="220"/>
        <v>0</v>
      </c>
      <c r="M294" s="82">
        <f t="shared" si="220"/>
        <v>0</v>
      </c>
      <c r="N294" s="82">
        <f t="shared" si="220"/>
        <v>0</v>
      </c>
      <c r="O294" s="82">
        <f t="shared" si="220"/>
        <v>0</v>
      </c>
      <c r="P294" s="86">
        <f t="shared" si="220"/>
        <v>0</v>
      </c>
      <c r="Q294" s="86">
        <f t="shared" ref="Q294:R294" si="221">Q295+Q296+Q297+Q298</f>
        <v>0</v>
      </c>
      <c r="R294" s="86">
        <f t="shared" si="221"/>
        <v>0</v>
      </c>
      <c r="S294" s="86">
        <f t="shared" ref="S294:T294" si="222">S295+S296+S297+S298</f>
        <v>0</v>
      </c>
      <c r="T294" s="86">
        <f t="shared" si="222"/>
        <v>0</v>
      </c>
      <c r="U294" s="86">
        <f t="shared" ref="U294" si="223">U295+U296+U297+U298</f>
        <v>0</v>
      </c>
      <c r="V294" s="86">
        <f>V295+V296+V297+V298</f>
        <v>6609.2</v>
      </c>
      <c r="W294" s="84" t="s">
        <v>11</v>
      </c>
      <c r="X294" s="32"/>
    </row>
    <row r="295" spans="2:24" s="47" customFormat="1" ht="36" customHeight="1" x14ac:dyDescent="0.25">
      <c r="B295" s="100"/>
      <c r="C295" s="101"/>
      <c r="D295" s="100"/>
      <c r="E295" s="100"/>
      <c r="F295" s="82">
        <v>0</v>
      </c>
      <c r="G295" s="82">
        <v>0</v>
      </c>
      <c r="H295" s="82">
        <v>0</v>
      </c>
      <c r="I295" s="82">
        <v>0</v>
      </c>
      <c r="J295" s="82">
        <v>0</v>
      </c>
      <c r="K295" s="82">
        <v>0</v>
      </c>
      <c r="L295" s="82">
        <v>0</v>
      </c>
      <c r="M295" s="82">
        <v>0</v>
      </c>
      <c r="N295" s="82">
        <v>0</v>
      </c>
      <c r="O295" s="82">
        <v>0</v>
      </c>
      <c r="P295" s="86">
        <v>0</v>
      </c>
      <c r="Q295" s="86">
        <v>0</v>
      </c>
      <c r="R295" s="86">
        <v>0</v>
      </c>
      <c r="S295" s="86">
        <v>0</v>
      </c>
      <c r="T295" s="86">
        <v>0</v>
      </c>
      <c r="U295" s="86">
        <v>0</v>
      </c>
      <c r="V295" s="86">
        <f>F295+G295+H295+I295+J295+K295+L295+M295+N295+O295+P295+Q295+R295+S295+T295+U295</f>
        <v>0</v>
      </c>
      <c r="W295" s="84" t="s">
        <v>12</v>
      </c>
      <c r="X295" s="32"/>
    </row>
    <row r="296" spans="2:24" s="47" customFormat="1" ht="36" customHeight="1" x14ac:dyDescent="0.25">
      <c r="B296" s="100"/>
      <c r="C296" s="101"/>
      <c r="D296" s="100"/>
      <c r="E296" s="100"/>
      <c r="F296" s="82">
        <v>0</v>
      </c>
      <c r="G296" s="82">
        <v>0</v>
      </c>
      <c r="H296" s="82">
        <v>0</v>
      </c>
      <c r="I296" s="82">
        <v>0</v>
      </c>
      <c r="J296" s="82">
        <v>0</v>
      </c>
      <c r="K296" s="82">
        <v>0</v>
      </c>
      <c r="L296" s="82">
        <v>0</v>
      </c>
      <c r="M296" s="82">
        <v>0</v>
      </c>
      <c r="N296" s="82">
        <v>0</v>
      </c>
      <c r="O296" s="82">
        <v>0</v>
      </c>
      <c r="P296" s="86">
        <v>0</v>
      </c>
      <c r="Q296" s="86">
        <v>0</v>
      </c>
      <c r="R296" s="86">
        <v>0</v>
      </c>
      <c r="S296" s="86">
        <v>0</v>
      </c>
      <c r="T296" s="86">
        <v>0</v>
      </c>
      <c r="U296" s="86">
        <v>0</v>
      </c>
      <c r="V296" s="86">
        <f>F296+G296+H296+I296+J296+K296+L296+M296+N296+O296+P296+Q296+R296+S296+T296+U296</f>
        <v>0</v>
      </c>
      <c r="W296" s="84" t="s">
        <v>13</v>
      </c>
      <c r="X296" s="32"/>
    </row>
    <row r="297" spans="2:24" s="47" customFormat="1" ht="36" customHeight="1" x14ac:dyDescent="0.25">
      <c r="B297" s="100"/>
      <c r="C297" s="101"/>
      <c r="D297" s="100"/>
      <c r="E297" s="100"/>
      <c r="F297" s="82">
        <v>0</v>
      </c>
      <c r="G297" s="82">
        <v>6609.2</v>
      </c>
      <c r="H297" s="82">
        <v>0</v>
      </c>
      <c r="I297" s="82">
        <v>0</v>
      </c>
      <c r="J297" s="82">
        <v>0</v>
      </c>
      <c r="K297" s="82">
        <v>0</v>
      </c>
      <c r="L297" s="82">
        <v>0</v>
      </c>
      <c r="M297" s="82">
        <v>0</v>
      </c>
      <c r="N297" s="82">
        <v>0</v>
      </c>
      <c r="O297" s="82">
        <v>0</v>
      </c>
      <c r="P297" s="86">
        <v>0</v>
      </c>
      <c r="Q297" s="86">
        <v>0</v>
      </c>
      <c r="R297" s="86">
        <v>0</v>
      </c>
      <c r="S297" s="86">
        <v>0</v>
      </c>
      <c r="T297" s="86">
        <v>0</v>
      </c>
      <c r="U297" s="86">
        <v>0</v>
      </c>
      <c r="V297" s="86">
        <f>F297+G297+H297+I297+J297+K297+L297+M297+N297+O297+P297+Q297+R297+S297+T297+U297</f>
        <v>6609.2</v>
      </c>
      <c r="W297" s="84" t="s">
        <v>14</v>
      </c>
      <c r="X297" s="32"/>
    </row>
    <row r="298" spans="2:24" s="47" customFormat="1" ht="36" customHeight="1" x14ac:dyDescent="0.25">
      <c r="B298" s="100"/>
      <c r="C298" s="101"/>
      <c r="D298" s="100"/>
      <c r="E298" s="100"/>
      <c r="F298" s="82">
        <v>0</v>
      </c>
      <c r="G298" s="82">
        <v>0</v>
      </c>
      <c r="H298" s="82">
        <v>0</v>
      </c>
      <c r="I298" s="82">
        <v>0</v>
      </c>
      <c r="J298" s="82">
        <v>0</v>
      </c>
      <c r="K298" s="82">
        <v>0</v>
      </c>
      <c r="L298" s="82">
        <v>0</v>
      </c>
      <c r="M298" s="82">
        <v>0</v>
      </c>
      <c r="N298" s="82">
        <v>0</v>
      </c>
      <c r="O298" s="82">
        <v>0</v>
      </c>
      <c r="P298" s="86">
        <v>0</v>
      </c>
      <c r="Q298" s="86">
        <v>0</v>
      </c>
      <c r="R298" s="86">
        <v>0</v>
      </c>
      <c r="S298" s="86">
        <v>0</v>
      </c>
      <c r="T298" s="86">
        <v>0</v>
      </c>
      <c r="U298" s="86">
        <v>0</v>
      </c>
      <c r="V298" s="86">
        <f>F298+G298+H298+I298+J298+K298+L298+M298+N298+O298+P298+Q298+R298+S298+T298+U298</f>
        <v>0</v>
      </c>
      <c r="W298" s="84" t="s">
        <v>15</v>
      </c>
      <c r="X298" s="32"/>
    </row>
    <row r="299" spans="2:24" s="47" customFormat="1" ht="36" customHeight="1" x14ac:dyDescent="0.25">
      <c r="B299" s="102" t="s">
        <v>280</v>
      </c>
      <c r="C299" s="105" t="s">
        <v>36</v>
      </c>
      <c r="D299" s="102" t="s">
        <v>308</v>
      </c>
      <c r="E299" s="100" t="s">
        <v>231</v>
      </c>
      <c r="F299" s="87">
        <f>F300+F301+F302+F303</f>
        <v>77276.7</v>
      </c>
      <c r="G299" s="87">
        <f t="shared" ref="G299:I299" si="224">G300+G301+G302+G303</f>
        <v>77791.5</v>
      </c>
      <c r="H299" s="87">
        <f t="shared" si="224"/>
        <v>104903.3</v>
      </c>
      <c r="I299" s="87">
        <f t="shared" si="224"/>
        <v>109605</v>
      </c>
      <c r="J299" s="87">
        <f>J300+J301+J302+J303</f>
        <v>108140.90000000001</v>
      </c>
      <c r="K299" s="87">
        <f t="shared" ref="K299:U299" si="225">K300+K301+K302+K303</f>
        <v>83195.7</v>
      </c>
      <c r="L299" s="87">
        <f t="shared" si="225"/>
        <v>132832.6</v>
      </c>
      <c r="M299" s="87">
        <f t="shared" si="225"/>
        <v>103965.3</v>
      </c>
      <c r="N299" s="87">
        <f t="shared" si="225"/>
        <v>141425.69999999998</v>
      </c>
      <c r="O299" s="87">
        <f t="shared" si="225"/>
        <v>214559</v>
      </c>
      <c r="P299" s="86">
        <f t="shared" si="225"/>
        <v>0</v>
      </c>
      <c r="Q299" s="86">
        <f t="shared" si="225"/>
        <v>0</v>
      </c>
      <c r="R299" s="86">
        <f t="shared" si="225"/>
        <v>0</v>
      </c>
      <c r="S299" s="86">
        <f t="shared" si="225"/>
        <v>0</v>
      </c>
      <c r="T299" s="86">
        <f t="shared" si="225"/>
        <v>0</v>
      </c>
      <c r="U299" s="86">
        <f t="shared" si="225"/>
        <v>0</v>
      </c>
      <c r="V299" s="86">
        <f>V300+V301+V302+V303</f>
        <v>1153695.7</v>
      </c>
      <c r="W299" s="84" t="s">
        <v>11</v>
      </c>
      <c r="X299" s="32"/>
    </row>
    <row r="300" spans="2:24" s="47" customFormat="1" ht="36" customHeight="1" x14ac:dyDescent="0.25">
      <c r="B300" s="103"/>
      <c r="C300" s="106"/>
      <c r="D300" s="103"/>
      <c r="E300" s="100"/>
      <c r="F300" s="82">
        <f>F305+F310</f>
        <v>0</v>
      </c>
      <c r="G300" s="82">
        <f t="shared" ref="G300:U300" si="226">G305+G310</f>
        <v>0</v>
      </c>
      <c r="H300" s="82">
        <f t="shared" si="226"/>
        <v>0</v>
      </c>
      <c r="I300" s="82">
        <f t="shared" si="226"/>
        <v>0</v>
      </c>
      <c r="J300" s="82">
        <f t="shared" si="226"/>
        <v>0</v>
      </c>
      <c r="K300" s="82">
        <f t="shared" si="226"/>
        <v>0</v>
      </c>
      <c r="L300" s="82">
        <f t="shared" si="226"/>
        <v>0</v>
      </c>
      <c r="M300" s="82">
        <f t="shared" si="226"/>
        <v>0</v>
      </c>
      <c r="N300" s="82">
        <f t="shared" si="226"/>
        <v>0</v>
      </c>
      <c r="O300" s="82">
        <f t="shared" si="226"/>
        <v>0</v>
      </c>
      <c r="P300" s="86">
        <f t="shared" si="226"/>
        <v>0</v>
      </c>
      <c r="Q300" s="86">
        <f t="shared" si="226"/>
        <v>0</v>
      </c>
      <c r="R300" s="86">
        <f t="shared" si="226"/>
        <v>0</v>
      </c>
      <c r="S300" s="86">
        <f t="shared" si="226"/>
        <v>0</v>
      </c>
      <c r="T300" s="86">
        <f t="shared" si="226"/>
        <v>0</v>
      </c>
      <c r="U300" s="86">
        <f t="shared" si="226"/>
        <v>0</v>
      </c>
      <c r="V300" s="86">
        <f>F300+G300+H300+I300+J300+K300+L300+M300+N300+O300+P300+Q300+R300+S300+T300+U300</f>
        <v>0</v>
      </c>
      <c r="W300" s="84" t="s">
        <v>12</v>
      </c>
      <c r="X300" s="32"/>
    </row>
    <row r="301" spans="2:24" s="47" customFormat="1" ht="36" customHeight="1" x14ac:dyDescent="0.25">
      <c r="B301" s="103"/>
      <c r="C301" s="106"/>
      <c r="D301" s="103"/>
      <c r="E301" s="100"/>
      <c r="F301" s="82">
        <f>F306+F311</f>
        <v>0</v>
      </c>
      <c r="G301" s="82">
        <f t="shared" ref="G301:U301" si="227">G306+G311</f>
        <v>0</v>
      </c>
      <c r="H301" s="82">
        <f t="shared" si="227"/>
        <v>30000</v>
      </c>
      <c r="I301" s="82">
        <f t="shared" si="227"/>
        <v>35777</v>
      </c>
      <c r="J301" s="82">
        <f t="shared" si="227"/>
        <v>30621.3</v>
      </c>
      <c r="K301" s="82">
        <f t="shared" si="227"/>
        <v>4115.5</v>
      </c>
      <c r="L301" s="82">
        <f t="shared" si="227"/>
        <v>19240.900000000001</v>
      </c>
      <c r="M301" s="82">
        <f t="shared" si="227"/>
        <v>0</v>
      </c>
      <c r="N301" s="82">
        <f t="shared" si="227"/>
        <v>0</v>
      </c>
      <c r="O301" s="82">
        <f t="shared" si="227"/>
        <v>0</v>
      </c>
      <c r="P301" s="86">
        <f t="shared" si="227"/>
        <v>0</v>
      </c>
      <c r="Q301" s="86">
        <f t="shared" si="227"/>
        <v>0</v>
      </c>
      <c r="R301" s="86">
        <f t="shared" si="227"/>
        <v>0</v>
      </c>
      <c r="S301" s="86">
        <f t="shared" si="227"/>
        <v>0</v>
      </c>
      <c r="T301" s="86">
        <f t="shared" si="227"/>
        <v>0</v>
      </c>
      <c r="U301" s="86">
        <f t="shared" si="227"/>
        <v>0</v>
      </c>
      <c r="V301" s="86">
        <f>F301+G301+H301+I301+J301+K301+L301+M301+N301+O301+P301+Q301+R301+S301+T301+U301</f>
        <v>119754.70000000001</v>
      </c>
      <c r="W301" s="84" t="s">
        <v>13</v>
      </c>
      <c r="X301" s="32"/>
    </row>
    <row r="302" spans="2:24" s="47" customFormat="1" ht="36" customHeight="1" x14ac:dyDescent="0.25">
      <c r="B302" s="103"/>
      <c r="C302" s="106"/>
      <c r="D302" s="103"/>
      <c r="E302" s="100"/>
      <c r="F302" s="87">
        <f>F307+F312</f>
        <v>77276.7</v>
      </c>
      <c r="G302" s="87">
        <f t="shared" ref="G302:U302" si="228">G307+G312</f>
        <v>77791.5</v>
      </c>
      <c r="H302" s="87">
        <f t="shared" si="228"/>
        <v>74903.3</v>
      </c>
      <c r="I302" s="87">
        <f t="shared" si="228"/>
        <v>73268</v>
      </c>
      <c r="J302" s="87">
        <f t="shared" si="228"/>
        <v>77519.600000000006</v>
      </c>
      <c r="K302" s="87">
        <f t="shared" si="228"/>
        <v>79080.2</v>
      </c>
      <c r="L302" s="87">
        <f t="shared" si="228"/>
        <v>113591.7</v>
      </c>
      <c r="M302" s="87">
        <f t="shared" si="228"/>
        <v>103965.3</v>
      </c>
      <c r="N302" s="87">
        <f t="shared" si="228"/>
        <v>141425.69999999998</v>
      </c>
      <c r="O302" s="87">
        <f t="shared" si="228"/>
        <v>214559</v>
      </c>
      <c r="P302" s="86">
        <f t="shared" si="228"/>
        <v>0</v>
      </c>
      <c r="Q302" s="86">
        <f t="shared" si="228"/>
        <v>0</v>
      </c>
      <c r="R302" s="86">
        <f t="shared" si="228"/>
        <v>0</v>
      </c>
      <c r="S302" s="86">
        <f t="shared" si="228"/>
        <v>0</v>
      </c>
      <c r="T302" s="86">
        <f t="shared" si="228"/>
        <v>0</v>
      </c>
      <c r="U302" s="86">
        <f t="shared" si="228"/>
        <v>0</v>
      </c>
      <c r="V302" s="86">
        <f>F302+G302+H302+I302+J302+K302+L302+M302+N302+O302+P302+Q302+R302+S302+T302+U302</f>
        <v>1033381</v>
      </c>
      <c r="W302" s="84" t="s">
        <v>14</v>
      </c>
      <c r="X302" s="32" t="s">
        <v>204</v>
      </c>
    </row>
    <row r="303" spans="2:24" s="47" customFormat="1" ht="36" customHeight="1" x14ac:dyDescent="0.25">
      <c r="B303" s="103"/>
      <c r="C303" s="106"/>
      <c r="D303" s="103"/>
      <c r="E303" s="100"/>
      <c r="F303" s="82">
        <f>F308+F313</f>
        <v>0</v>
      </c>
      <c r="G303" s="82">
        <f t="shared" ref="G303:U303" si="229">G308+G313</f>
        <v>0</v>
      </c>
      <c r="H303" s="82">
        <f t="shared" si="229"/>
        <v>0</v>
      </c>
      <c r="I303" s="82">
        <f t="shared" si="229"/>
        <v>560</v>
      </c>
      <c r="J303" s="82">
        <f t="shared" si="229"/>
        <v>0</v>
      </c>
      <c r="K303" s="82">
        <f t="shared" si="229"/>
        <v>0</v>
      </c>
      <c r="L303" s="82">
        <f t="shared" si="229"/>
        <v>0</v>
      </c>
      <c r="M303" s="82">
        <f t="shared" si="229"/>
        <v>0</v>
      </c>
      <c r="N303" s="82">
        <f t="shared" si="229"/>
        <v>0</v>
      </c>
      <c r="O303" s="82">
        <f t="shared" si="229"/>
        <v>0</v>
      </c>
      <c r="P303" s="86">
        <f t="shared" si="229"/>
        <v>0</v>
      </c>
      <c r="Q303" s="86">
        <f t="shared" si="229"/>
        <v>0</v>
      </c>
      <c r="R303" s="86">
        <f t="shared" si="229"/>
        <v>0</v>
      </c>
      <c r="S303" s="86">
        <f t="shared" si="229"/>
        <v>0</v>
      </c>
      <c r="T303" s="86">
        <f t="shared" si="229"/>
        <v>0</v>
      </c>
      <c r="U303" s="86">
        <f t="shared" si="229"/>
        <v>0</v>
      </c>
      <c r="V303" s="86">
        <f>F303+G303+H303+I303+J303+K303+L303+M303+N303+O303+P303+Q303+R303+S303+T303+U303</f>
        <v>560</v>
      </c>
      <c r="W303" s="84" t="s">
        <v>15</v>
      </c>
      <c r="X303" s="32"/>
    </row>
    <row r="304" spans="2:24" s="47" customFormat="1" ht="36" customHeight="1" x14ac:dyDescent="0.25">
      <c r="B304" s="103"/>
      <c r="C304" s="106"/>
      <c r="D304" s="100" t="s">
        <v>259</v>
      </c>
      <c r="E304" s="100" t="s">
        <v>202</v>
      </c>
      <c r="F304" s="82">
        <f>F305+F306+F307+F308</f>
        <v>77276.7</v>
      </c>
      <c r="G304" s="82">
        <f t="shared" ref="G304:I304" si="230">G305+G306+G307+G308</f>
        <v>77791.5</v>
      </c>
      <c r="H304" s="82">
        <f t="shared" si="230"/>
        <v>104903.3</v>
      </c>
      <c r="I304" s="82">
        <f t="shared" si="230"/>
        <v>109605</v>
      </c>
      <c r="J304" s="82">
        <f>J305+J306+J307+J308</f>
        <v>108140.90000000001</v>
      </c>
      <c r="K304" s="82">
        <f t="shared" ref="K304:U304" si="231">K305+K306+K307+K308</f>
        <v>83195.7</v>
      </c>
      <c r="L304" s="82">
        <f t="shared" si="231"/>
        <v>132832.6</v>
      </c>
      <c r="M304" s="82">
        <f t="shared" si="231"/>
        <v>103965.3</v>
      </c>
      <c r="N304" s="82">
        <f t="shared" si="231"/>
        <v>132309.4</v>
      </c>
      <c r="O304" s="82">
        <f t="shared" si="231"/>
        <v>0</v>
      </c>
      <c r="P304" s="86">
        <f t="shared" si="231"/>
        <v>0</v>
      </c>
      <c r="Q304" s="86">
        <f t="shared" si="231"/>
        <v>0</v>
      </c>
      <c r="R304" s="86">
        <f t="shared" si="231"/>
        <v>0</v>
      </c>
      <c r="S304" s="86">
        <f t="shared" si="231"/>
        <v>0</v>
      </c>
      <c r="T304" s="86">
        <f t="shared" si="231"/>
        <v>0</v>
      </c>
      <c r="U304" s="86">
        <f t="shared" si="231"/>
        <v>0</v>
      </c>
      <c r="V304" s="86">
        <f>V305+V306+V307+V308</f>
        <v>930020.40000000014</v>
      </c>
      <c r="W304" s="84" t="s">
        <v>11</v>
      </c>
      <c r="X304" s="32"/>
    </row>
    <row r="305" spans="2:24" s="47" customFormat="1" ht="36" customHeight="1" x14ac:dyDescent="0.25">
      <c r="B305" s="103"/>
      <c r="C305" s="106"/>
      <c r="D305" s="100"/>
      <c r="E305" s="100"/>
      <c r="F305" s="82">
        <v>0</v>
      </c>
      <c r="G305" s="82">
        <v>0</v>
      </c>
      <c r="H305" s="82">
        <v>0</v>
      </c>
      <c r="I305" s="82">
        <v>0</v>
      </c>
      <c r="J305" s="82">
        <v>0</v>
      </c>
      <c r="K305" s="82">
        <v>0</v>
      </c>
      <c r="L305" s="82">
        <v>0</v>
      </c>
      <c r="M305" s="82">
        <v>0</v>
      </c>
      <c r="N305" s="82">
        <v>0</v>
      </c>
      <c r="O305" s="82">
        <v>0</v>
      </c>
      <c r="P305" s="86">
        <v>0</v>
      </c>
      <c r="Q305" s="86">
        <v>0</v>
      </c>
      <c r="R305" s="86">
        <v>0</v>
      </c>
      <c r="S305" s="86">
        <v>0</v>
      </c>
      <c r="T305" s="86">
        <v>0</v>
      </c>
      <c r="U305" s="86">
        <v>0</v>
      </c>
      <c r="V305" s="86">
        <f>F305+G305+H305+I305+J305+K305+L305+M305+N305+O305+P305+Q305+R305+S305+T305+U305</f>
        <v>0</v>
      </c>
      <c r="W305" s="84" t="s">
        <v>12</v>
      </c>
      <c r="X305" s="32"/>
    </row>
    <row r="306" spans="2:24" s="47" customFormat="1" ht="36" customHeight="1" x14ac:dyDescent="0.25">
      <c r="B306" s="103"/>
      <c r="C306" s="106"/>
      <c r="D306" s="100"/>
      <c r="E306" s="100"/>
      <c r="F306" s="82">
        <v>0</v>
      </c>
      <c r="G306" s="82">
        <v>0</v>
      </c>
      <c r="H306" s="82">
        <v>30000</v>
      </c>
      <c r="I306" s="82">
        <v>35777</v>
      </c>
      <c r="J306" s="82">
        <v>30621.3</v>
      </c>
      <c r="K306" s="82">
        <v>4115.5</v>
      </c>
      <c r="L306" s="82">
        <v>19240.900000000001</v>
      </c>
      <c r="M306" s="82">
        <v>0</v>
      </c>
      <c r="N306" s="82">
        <v>0</v>
      </c>
      <c r="O306" s="82">
        <v>0</v>
      </c>
      <c r="P306" s="86">
        <v>0</v>
      </c>
      <c r="Q306" s="86">
        <v>0</v>
      </c>
      <c r="R306" s="86">
        <v>0</v>
      </c>
      <c r="S306" s="86">
        <v>0</v>
      </c>
      <c r="T306" s="86">
        <v>0</v>
      </c>
      <c r="U306" s="86">
        <v>0</v>
      </c>
      <c r="V306" s="86">
        <f>F306+G306+H306+I306+J306+K306+L306+M306+N306+O306+P306+Q306+R306+S306+T306+U306</f>
        <v>119754.70000000001</v>
      </c>
      <c r="W306" s="84" t="s">
        <v>13</v>
      </c>
      <c r="X306" s="32"/>
    </row>
    <row r="307" spans="2:24" s="47" customFormat="1" ht="36" customHeight="1" x14ac:dyDescent="0.25">
      <c r="B307" s="103"/>
      <c r="C307" s="106"/>
      <c r="D307" s="100"/>
      <c r="E307" s="100"/>
      <c r="F307" s="82">
        <v>77276.7</v>
      </c>
      <c r="G307" s="82">
        <v>77791.5</v>
      </c>
      <c r="H307" s="82">
        <v>74903.3</v>
      </c>
      <c r="I307" s="82">
        <v>73268</v>
      </c>
      <c r="J307" s="82">
        <v>77519.600000000006</v>
      </c>
      <c r="K307" s="82">
        <v>79080.2</v>
      </c>
      <c r="L307" s="82">
        <v>113591.7</v>
      </c>
      <c r="M307" s="82">
        <v>103965.3</v>
      </c>
      <c r="N307" s="82">
        <v>132309.4</v>
      </c>
      <c r="O307" s="82">
        <v>0</v>
      </c>
      <c r="P307" s="86">
        <v>0</v>
      </c>
      <c r="Q307" s="86">
        <v>0</v>
      </c>
      <c r="R307" s="86">
        <v>0</v>
      </c>
      <c r="S307" s="86">
        <v>0</v>
      </c>
      <c r="T307" s="86">
        <v>0</v>
      </c>
      <c r="U307" s="86">
        <v>0</v>
      </c>
      <c r="V307" s="86">
        <f>F307+G307+H307+I307+J307+K307+L307+M307+N307+O307+P307+Q307+R307+S307+T307+U307</f>
        <v>809705.70000000007</v>
      </c>
      <c r="W307" s="84" t="s">
        <v>14</v>
      </c>
      <c r="X307" s="32" t="s">
        <v>204</v>
      </c>
    </row>
    <row r="308" spans="2:24" s="47" customFormat="1" ht="36" customHeight="1" x14ac:dyDescent="0.25">
      <c r="B308" s="103"/>
      <c r="C308" s="106"/>
      <c r="D308" s="100"/>
      <c r="E308" s="100"/>
      <c r="F308" s="82">
        <v>0</v>
      </c>
      <c r="G308" s="82">
        <v>0</v>
      </c>
      <c r="H308" s="82">
        <v>0</v>
      </c>
      <c r="I308" s="82">
        <v>560</v>
      </c>
      <c r="J308" s="82">
        <v>0</v>
      </c>
      <c r="K308" s="82">
        <v>0</v>
      </c>
      <c r="L308" s="82">
        <v>0</v>
      </c>
      <c r="M308" s="82">
        <v>0</v>
      </c>
      <c r="N308" s="82">
        <v>0</v>
      </c>
      <c r="O308" s="82">
        <v>0</v>
      </c>
      <c r="P308" s="86">
        <v>0</v>
      </c>
      <c r="Q308" s="86">
        <v>0</v>
      </c>
      <c r="R308" s="86">
        <v>0</v>
      </c>
      <c r="S308" s="86">
        <v>0</v>
      </c>
      <c r="T308" s="86">
        <v>0</v>
      </c>
      <c r="U308" s="86">
        <v>0</v>
      </c>
      <c r="V308" s="86">
        <f>F308+G308+H308+I308+J308+K308+L308+M308+N308+O308+P308+Q308+R308+S308+T308+U308</f>
        <v>560</v>
      </c>
      <c r="W308" s="84" t="s">
        <v>15</v>
      </c>
      <c r="X308" s="32"/>
    </row>
    <row r="309" spans="2:24" s="47" customFormat="1" ht="36" customHeight="1" x14ac:dyDescent="0.25">
      <c r="B309" s="103"/>
      <c r="C309" s="106"/>
      <c r="D309" s="102" t="s">
        <v>307</v>
      </c>
      <c r="E309" s="100" t="s">
        <v>225</v>
      </c>
      <c r="F309" s="82">
        <f t="shared" ref="F309:M309" si="232">F310+F311+F312+F313</f>
        <v>0</v>
      </c>
      <c r="G309" s="82">
        <f t="shared" si="232"/>
        <v>0</v>
      </c>
      <c r="H309" s="82">
        <f t="shared" si="232"/>
        <v>0</v>
      </c>
      <c r="I309" s="82">
        <f t="shared" si="232"/>
        <v>0</v>
      </c>
      <c r="J309" s="82">
        <f t="shared" si="232"/>
        <v>0</v>
      </c>
      <c r="K309" s="82">
        <f t="shared" si="232"/>
        <v>0</v>
      </c>
      <c r="L309" s="82">
        <f t="shared" si="232"/>
        <v>0</v>
      </c>
      <c r="M309" s="82">
        <f t="shared" si="232"/>
        <v>0</v>
      </c>
      <c r="N309" s="82">
        <f t="shared" ref="N309:U309" si="233">N310+N311+N312+N313</f>
        <v>9116.2999999999993</v>
      </c>
      <c r="O309" s="82">
        <f t="shared" si="233"/>
        <v>214559</v>
      </c>
      <c r="P309" s="86">
        <f t="shared" si="233"/>
        <v>0</v>
      </c>
      <c r="Q309" s="86">
        <f t="shared" si="233"/>
        <v>0</v>
      </c>
      <c r="R309" s="86">
        <f t="shared" si="233"/>
        <v>0</v>
      </c>
      <c r="S309" s="86">
        <f t="shared" si="233"/>
        <v>0</v>
      </c>
      <c r="T309" s="86">
        <f t="shared" si="233"/>
        <v>0</v>
      </c>
      <c r="U309" s="86">
        <f t="shared" si="233"/>
        <v>0</v>
      </c>
      <c r="V309" s="86">
        <f>V310+V311+V312+V313</f>
        <v>223675.3</v>
      </c>
      <c r="W309" s="84" t="s">
        <v>11</v>
      </c>
      <c r="X309" s="32"/>
    </row>
    <row r="310" spans="2:24" s="47" customFormat="1" ht="36" customHeight="1" x14ac:dyDescent="0.25">
      <c r="B310" s="103"/>
      <c r="C310" s="106"/>
      <c r="D310" s="103"/>
      <c r="E310" s="100"/>
      <c r="F310" s="82">
        <v>0</v>
      </c>
      <c r="G310" s="82">
        <v>0</v>
      </c>
      <c r="H310" s="82">
        <v>0</v>
      </c>
      <c r="I310" s="82">
        <v>0</v>
      </c>
      <c r="J310" s="82">
        <v>0</v>
      </c>
      <c r="K310" s="82">
        <v>0</v>
      </c>
      <c r="L310" s="82">
        <v>0</v>
      </c>
      <c r="M310" s="82">
        <v>0</v>
      </c>
      <c r="N310" s="82">
        <v>0</v>
      </c>
      <c r="O310" s="82">
        <v>0</v>
      </c>
      <c r="P310" s="86">
        <v>0</v>
      </c>
      <c r="Q310" s="86">
        <v>0</v>
      </c>
      <c r="R310" s="86">
        <v>0</v>
      </c>
      <c r="S310" s="86">
        <v>0</v>
      </c>
      <c r="T310" s="86">
        <v>0</v>
      </c>
      <c r="U310" s="86">
        <v>0</v>
      </c>
      <c r="V310" s="86">
        <f>F310+G310+H310+I310+J310+K310+L310+M310+N310+O310+P310+Q310+R310+S310+T310+U310</f>
        <v>0</v>
      </c>
      <c r="W310" s="84" t="s">
        <v>12</v>
      </c>
      <c r="X310" s="32"/>
    </row>
    <row r="311" spans="2:24" s="47" customFormat="1" ht="36" customHeight="1" x14ac:dyDescent="0.25">
      <c r="B311" s="103"/>
      <c r="C311" s="106"/>
      <c r="D311" s="103"/>
      <c r="E311" s="100"/>
      <c r="F311" s="82">
        <v>0</v>
      </c>
      <c r="G311" s="82">
        <v>0</v>
      </c>
      <c r="H311" s="82">
        <v>0</v>
      </c>
      <c r="I311" s="82">
        <v>0</v>
      </c>
      <c r="J311" s="82">
        <v>0</v>
      </c>
      <c r="K311" s="82">
        <v>0</v>
      </c>
      <c r="L311" s="82">
        <v>0</v>
      </c>
      <c r="M311" s="82">
        <v>0</v>
      </c>
      <c r="N311" s="82">
        <v>0</v>
      </c>
      <c r="O311" s="82">
        <v>0</v>
      </c>
      <c r="P311" s="86">
        <v>0</v>
      </c>
      <c r="Q311" s="86">
        <v>0</v>
      </c>
      <c r="R311" s="86">
        <v>0</v>
      </c>
      <c r="S311" s="86">
        <v>0</v>
      </c>
      <c r="T311" s="86">
        <v>0</v>
      </c>
      <c r="U311" s="86">
        <v>0</v>
      </c>
      <c r="V311" s="86">
        <f>F311+G311+H311+I311+J311+K311+L311+M311+N311+O311+P311+Q311+R311+S311+T311+U311</f>
        <v>0</v>
      </c>
      <c r="W311" s="84" t="s">
        <v>13</v>
      </c>
      <c r="X311" s="32"/>
    </row>
    <row r="312" spans="2:24" s="47" customFormat="1" ht="36" customHeight="1" x14ac:dyDescent="0.25">
      <c r="B312" s="103"/>
      <c r="C312" s="106"/>
      <c r="D312" s="103"/>
      <c r="E312" s="100"/>
      <c r="F312" s="82">
        <v>0</v>
      </c>
      <c r="G312" s="82">
        <v>0</v>
      </c>
      <c r="H312" s="82">
        <v>0</v>
      </c>
      <c r="I312" s="82">
        <v>0</v>
      </c>
      <c r="J312" s="82">
        <v>0</v>
      </c>
      <c r="K312" s="82">
        <v>0</v>
      </c>
      <c r="L312" s="82">
        <v>0</v>
      </c>
      <c r="M312" s="82">
        <v>0</v>
      </c>
      <c r="N312" s="82">
        <v>9116.2999999999993</v>
      </c>
      <c r="O312" s="82">
        <v>214559</v>
      </c>
      <c r="P312" s="86">
        <v>0</v>
      </c>
      <c r="Q312" s="86">
        <v>0</v>
      </c>
      <c r="R312" s="86">
        <v>0</v>
      </c>
      <c r="S312" s="86">
        <f>R312*1.04</f>
        <v>0</v>
      </c>
      <c r="T312" s="86">
        <f>S312*1.04</f>
        <v>0</v>
      </c>
      <c r="U312" s="86">
        <f>T312*1.04</f>
        <v>0</v>
      </c>
      <c r="V312" s="86">
        <f>F312+G312+H312+I312+J312+K312+L312+M312+N312+O312+P312+Q312+R312+S312+T312+U312</f>
        <v>223675.3</v>
      </c>
      <c r="W312" s="84" t="s">
        <v>14</v>
      </c>
      <c r="X312" s="32" t="s">
        <v>204</v>
      </c>
    </row>
    <row r="313" spans="2:24" s="47" customFormat="1" ht="36" customHeight="1" x14ac:dyDescent="0.25">
      <c r="B313" s="104"/>
      <c r="C313" s="107"/>
      <c r="D313" s="104"/>
      <c r="E313" s="100"/>
      <c r="F313" s="82">
        <v>0</v>
      </c>
      <c r="G313" s="82">
        <v>0</v>
      </c>
      <c r="H313" s="82">
        <v>0</v>
      </c>
      <c r="I313" s="82">
        <v>0</v>
      </c>
      <c r="J313" s="82">
        <v>0</v>
      </c>
      <c r="K313" s="82">
        <v>0</v>
      </c>
      <c r="L313" s="82">
        <v>0</v>
      </c>
      <c r="M313" s="82">
        <v>0</v>
      </c>
      <c r="N313" s="82">
        <v>0</v>
      </c>
      <c r="O313" s="82">
        <v>0</v>
      </c>
      <c r="P313" s="86">
        <v>0</v>
      </c>
      <c r="Q313" s="86">
        <v>0</v>
      </c>
      <c r="R313" s="86">
        <v>0</v>
      </c>
      <c r="S313" s="86">
        <v>0</v>
      </c>
      <c r="T313" s="86">
        <v>0</v>
      </c>
      <c r="U313" s="86">
        <v>0</v>
      </c>
      <c r="V313" s="86">
        <f>F313+G313+H313+I313+J313+K313+L313+M313+N313+O313+P313+Q313+R313+S313+T313+U313</f>
        <v>0</v>
      </c>
      <c r="W313" s="84" t="s">
        <v>15</v>
      </c>
      <c r="X313" s="32"/>
    </row>
    <row r="314" spans="2:24" s="47" customFormat="1" ht="36" customHeight="1" x14ac:dyDescent="0.25">
      <c r="B314" s="100" t="s">
        <v>317</v>
      </c>
      <c r="C314" s="99" t="s">
        <v>318</v>
      </c>
      <c r="D314" s="102" t="s">
        <v>314</v>
      </c>
      <c r="E314" s="100" t="s">
        <v>219</v>
      </c>
      <c r="F314" s="82">
        <f t="shared" ref="F314:U314" si="234">F315+F316+F317+F318</f>
        <v>0</v>
      </c>
      <c r="G314" s="82">
        <f t="shared" si="234"/>
        <v>0</v>
      </c>
      <c r="H314" s="82">
        <f t="shared" si="234"/>
        <v>0</v>
      </c>
      <c r="I314" s="82">
        <f t="shared" si="234"/>
        <v>0</v>
      </c>
      <c r="J314" s="82">
        <f t="shared" si="234"/>
        <v>0</v>
      </c>
      <c r="K314" s="82">
        <f t="shared" si="234"/>
        <v>0</v>
      </c>
      <c r="L314" s="82">
        <f t="shared" si="234"/>
        <v>0</v>
      </c>
      <c r="M314" s="82">
        <f t="shared" si="234"/>
        <v>0</v>
      </c>
      <c r="N314" s="82">
        <f t="shared" si="234"/>
        <v>0</v>
      </c>
      <c r="O314" s="82">
        <f t="shared" si="234"/>
        <v>10965.3</v>
      </c>
      <c r="P314" s="86">
        <f t="shared" si="234"/>
        <v>0</v>
      </c>
      <c r="Q314" s="86">
        <f t="shared" si="234"/>
        <v>0</v>
      </c>
      <c r="R314" s="86">
        <f t="shared" si="234"/>
        <v>0</v>
      </c>
      <c r="S314" s="86">
        <f t="shared" si="234"/>
        <v>0</v>
      </c>
      <c r="T314" s="86">
        <f t="shared" si="234"/>
        <v>0</v>
      </c>
      <c r="U314" s="86">
        <f t="shared" si="234"/>
        <v>0</v>
      </c>
      <c r="V314" s="86">
        <f>V315+V316+V317+V318</f>
        <v>10965.3</v>
      </c>
      <c r="W314" s="97" t="s">
        <v>11</v>
      </c>
      <c r="X314" s="32"/>
    </row>
    <row r="315" spans="2:24" s="47" customFormat="1" ht="36" customHeight="1" x14ac:dyDescent="0.25">
      <c r="B315" s="100"/>
      <c r="C315" s="99"/>
      <c r="D315" s="103"/>
      <c r="E315" s="100"/>
      <c r="F315" s="82">
        <v>0</v>
      </c>
      <c r="G315" s="82">
        <v>0</v>
      </c>
      <c r="H315" s="82">
        <v>0</v>
      </c>
      <c r="I315" s="82">
        <v>0</v>
      </c>
      <c r="J315" s="82">
        <v>0</v>
      </c>
      <c r="K315" s="82">
        <v>0</v>
      </c>
      <c r="L315" s="82">
        <v>0</v>
      </c>
      <c r="M315" s="82">
        <v>0</v>
      </c>
      <c r="N315" s="82">
        <v>0</v>
      </c>
      <c r="O315" s="82">
        <v>0</v>
      </c>
      <c r="P315" s="85">
        <v>0</v>
      </c>
      <c r="Q315" s="85">
        <v>0</v>
      </c>
      <c r="R315" s="85">
        <v>0</v>
      </c>
      <c r="S315" s="85">
        <v>0</v>
      </c>
      <c r="T315" s="85">
        <v>0</v>
      </c>
      <c r="U315" s="85">
        <v>0</v>
      </c>
      <c r="V315" s="86">
        <f>F315+G315+H315+I315+J315+K315+L315+M315+N315+O315+P315+Q315+R315+S315+T315+U315</f>
        <v>0</v>
      </c>
      <c r="W315" s="97" t="s">
        <v>12</v>
      </c>
      <c r="X315" s="32"/>
    </row>
    <row r="316" spans="2:24" s="47" customFormat="1" ht="36" customHeight="1" x14ac:dyDescent="0.25">
      <c r="B316" s="100"/>
      <c r="C316" s="99"/>
      <c r="D316" s="103"/>
      <c r="E316" s="100"/>
      <c r="F316" s="82">
        <v>0</v>
      </c>
      <c r="G316" s="82">
        <v>0</v>
      </c>
      <c r="H316" s="82">
        <v>0</v>
      </c>
      <c r="I316" s="82">
        <v>0</v>
      </c>
      <c r="J316" s="82">
        <v>0</v>
      </c>
      <c r="K316" s="82">
        <v>0</v>
      </c>
      <c r="L316" s="82">
        <v>0</v>
      </c>
      <c r="M316" s="82">
        <v>0</v>
      </c>
      <c r="N316" s="82">
        <v>0</v>
      </c>
      <c r="O316" s="82">
        <v>1300</v>
      </c>
      <c r="P316" s="85">
        <v>0</v>
      </c>
      <c r="Q316" s="85">
        <v>0</v>
      </c>
      <c r="R316" s="85">
        <v>0</v>
      </c>
      <c r="S316" s="85">
        <v>0</v>
      </c>
      <c r="T316" s="85">
        <v>0</v>
      </c>
      <c r="U316" s="85">
        <v>0</v>
      </c>
      <c r="V316" s="86">
        <f>F316+G316+H316+I316+J316+K316+L316+M316+N316+O316+P316+Q316+R316+S316+T316+U316</f>
        <v>1300</v>
      </c>
      <c r="W316" s="97" t="s">
        <v>13</v>
      </c>
      <c r="X316" s="32"/>
    </row>
    <row r="317" spans="2:24" s="47" customFormat="1" ht="36" customHeight="1" x14ac:dyDescent="0.25">
      <c r="B317" s="100"/>
      <c r="C317" s="99"/>
      <c r="D317" s="103"/>
      <c r="E317" s="100"/>
      <c r="F317" s="82">
        <v>0</v>
      </c>
      <c r="G317" s="82">
        <v>0</v>
      </c>
      <c r="H317" s="82">
        <v>0</v>
      </c>
      <c r="I317" s="82">
        <v>0</v>
      </c>
      <c r="J317" s="82">
        <v>0</v>
      </c>
      <c r="K317" s="82">
        <v>0</v>
      </c>
      <c r="L317" s="82">
        <v>0</v>
      </c>
      <c r="M317" s="82">
        <v>0</v>
      </c>
      <c r="N317" s="82">
        <v>0</v>
      </c>
      <c r="O317" s="82">
        <v>9665.2999999999993</v>
      </c>
      <c r="P317" s="85">
        <v>0</v>
      </c>
      <c r="Q317" s="85">
        <v>0</v>
      </c>
      <c r="R317" s="85">
        <v>0</v>
      </c>
      <c r="S317" s="85">
        <v>0</v>
      </c>
      <c r="T317" s="85">
        <v>0</v>
      </c>
      <c r="U317" s="85">
        <v>0</v>
      </c>
      <c r="V317" s="86">
        <f>F317+G317+H317+I317+J317+K317+L317+M317+N317+O317+P317+Q317+R317+S317+T317+U317</f>
        <v>9665.2999999999993</v>
      </c>
      <c r="W317" s="97" t="s">
        <v>14</v>
      </c>
      <c r="X317" s="32" t="s">
        <v>203</v>
      </c>
    </row>
    <row r="318" spans="2:24" s="47" customFormat="1" ht="36" customHeight="1" x14ac:dyDescent="0.25">
      <c r="B318" s="100"/>
      <c r="C318" s="99"/>
      <c r="D318" s="103"/>
      <c r="E318" s="100"/>
      <c r="F318" s="82">
        <v>0</v>
      </c>
      <c r="G318" s="82">
        <v>0</v>
      </c>
      <c r="H318" s="82">
        <v>0</v>
      </c>
      <c r="I318" s="82">
        <v>0</v>
      </c>
      <c r="J318" s="82">
        <v>0</v>
      </c>
      <c r="K318" s="82">
        <v>0</v>
      </c>
      <c r="L318" s="82">
        <v>0</v>
      </c>
      <c r="M318" s="82">
        <v>0</v>
      </c>
      <c r="N318" s="82">
        <v>0</v>
      </c>
      <c r="O318" s="82">
        <v>0</v>
      </c>
      <c r="P318" s="85">
        <v>0</v>
      </c>
      <c r="Q318" s="85">
        <v>0</v>
      </c>
      <c r="R318" s="85">
        <v>0</v>
      </c>
      <c r="S318" s="85">
        <v>0</v>
      </c>
      <c r="T318" s="85">
        <v>0</v>
      </c>
      <c r="U318" s="85">
        <v>0</v>
      </c>
      <c r="V318" s="86">
        <f>F318+G318+H318+I318+J318+K318+L318+M318+N318+O318+P318+Q318+R318+S318+T318+U318</f>
        <v>0</v>
      </c>
      <c r="W318" s="97" t="s">
        <v>15</v>
      </c>
      <c r="X318" s="32"/>
    </row>
    <row r="319" spans="2:24" s="47" customFormat="1" ht="36" customHeight="1" x14ac:dyDescent="0.25">
      <c r="B319" s="100" t="s">
        <v>281</v>
      </c>
      <c r="C319" s="99" t="s">
        <v>230</v>
      </c>
      <c r="D319" s="100" t="s">
        <v>199</v>
      </c>
      <c r="E319" s="100" t="s">
        <v>218</v>
      </c>
      <c r="F319" s="87">
        <f t="shared" ref="F319:U319" si="235">F320+F321+F322+F323</f>
        <v>23731.7</v>
      </c>
      <c r="G319" s="87">
        <f t="shared" si="235"/>
        <v>29333.5</v>
      </c>
      <c r="H319" s="87">
        <f t="shared" si="235"/>
        <v>29752.3</v>
      </c>
      <c r="I319" s="87">
        <f t="shared" si="235"/>
        <v>23207.3</v>
      </c>
      <c r="J319" s="87">
        <f t="shared" si="235"/>
        <v>25889.899999999998</v>
      </c>
      <c r="K319" s="87">
        <f t="shared" si="235"/>
        <v>53827.7</v>
      </c>
      <c r="L319" s="87">
        <f t="shared" si="235"/>
        <v>35594.6</v>
      </c>
      <c r="M319" s="87">
        <f t="shared" si="235"/>
        <v>45522.1</v>
      </c>
      <c r="N319" s="87">
        <f t="shared" si="235"/>
        <v>59559.199999999997</v>
      </c>
      <c r="O319" s="87">
        <f t="shared" si="235"/>
        <v>70608.2</v>
      </c>
      <c r="P319" s="86">
        <f t="shared" si="235"/>
        <v>43644.7</v>
      </c>
      <c r="Q319" s="86">
        <f t="shared" si="235"/>
        <v>43644.7</v>
      </c>
      <c r="R319" s="86">
        <f t="shared" si="235"/>
        <v>43644.7</v>
      </c>
      <c r="S319" s="86">
        <f t="shared" si="235"/>
        <v>45390.5</v>
      </c>
      <c r="T319" s="86">
        <f t="shared" si="235"/>
        <v>47206.1</v>
      </c>
      <c r="U319" s="86">
        <f t="shared" si="235"/>
        <v>49094.400000000001</v>
      </c>
      <c r="V319" s="86">
        <f>V320+V321+V322+V323</f>
        <v>669651.60000000009</v>
      </c>
      <c r="W319" s="84" t="s">
        <v>11</v>
      </c>
      <c r="X319" s="32"/>
    </row>
    <row r="320" spans="2:24" s="47" customFormat="1" ht="36" customHeight="1" x14ac:dyDescent="0.25">
      <c r="B320" s="100"/>
      <c r="C320" s="99"/>
      <c r="D320" s="100"/>
      <c r="E320" s="100"/>
      <c r="F320" s="82">
        <f>F325+F330</f>
        <v>0</v>
      </c>
      <c r="G320" s="82">
        <f t="shared" ref="G320:U320" si="236">G325+G330</f>
        <v>0</v>
      </c>
      <c r="H320" s="82">
        <f t="shared" si="236"/>
        <v>0</v>
      </c>
      <c r="I320" s="82">
        <f t="shared" si="236"/>
        <v>0</v>
      </c>
      <c r="J320" s="82">
        <f t="shared" si="236"/>
        <v>0</v>
      </c>
      <c r="K320" s="82">
        <f t="shared" si="236"/>
        <v>0</v>
      </c>
      <c r="L320" s="82">
        <f t="shared" si="236"/>
        <v>0</v>
      </c>
      <c r="M320" s="82">
        <f t="shared" si="236"/>
        <v>0</v>
      </c>
      <c r="N320" s="82">
        <f t="shared" si="236"/>
        <v>0</v>
      </c>
      <c r="O320" s="82">
        <f t="shared" si="236"/>
        <v>0</v>
      </c>
      <c r="P320" s="86">
        <f t="shared" si="236"/>
        <v>0</v>
      </c>
      <c r="Q320" s="86">
        <f t="shared" si="236"/>
        <v>0</v>
      </c>
      <c r="R320" s="86">
        <f t="shared" si="236"/>
        <v>0</v>
      </c>
      <c r="S320" s="86">
        <f t="shared" si="236"/>
        <v>0</v>
      </c>
      <c r="T320" s="86">
        <f t="shared" si="236"/>
        <v>0</v>
      </c>
      <c r="U320" s="86">
        <f t="shared" si="236"/>
        <v>0</v>
      </c>
      <c r="V320" s="86">
        <f>F320+G320+H320+I320+J320+K320+L320+M320+N320+O320+P320+Q320+R320+S320+T320+U320</f>
        <v>0</v>
      </c>
      <c r="W320" s="84" t="s">
        <v>12</v>
      </c>
      <c r="X320" s="32"/>
    </row>
    <row r="321" spans="2:26" s="47" customFormat="1" ht="36" customHeight="1" x14ac:dyDescent="0.25">
      <c r="B321" s="100"/>
      <c r="C321" s="99"/>
      <c r="D321" s="100"/>
      <c r="E321" s="100"/>
      <c r="F321" s="82">
        <f>F326+F331</f>
        <v>0</v>
      </c>
      <c r="G321" s="82">
        <f t="shared" ref="G321:U321" si="237">G326+G331</f>
        <v>0</v>
      </c>
      <c r="H321" s="82">
        <f t="shared" si="237"/>
        <v>0</v>
      </c>
      <c r="I321" s="82">
        <f t="shared" si="237"/>
        <v>0</v>
      </c>
      <c r="J321" s="82">
        <f t="shared" si="237"/>
        <v>2664.3</v>
      </c>
      <c r="K321" s="82">
        <f t="shared" si="237"/>
        <v>0</v>
      </c>
      <c r="L321" s="82">
        <f t="shared" si="237"/>
        <v>0</v>
      </c>
      <c r="M321" s="82">
        <f t="shared" si="237"/>
        <v>0</v>
      </c>
      <c r="N321" s="82">
        <f t="shared" si="237"/>
        <v>0</v>
      </c>
      <c r="O321" s="82">
        <f t="shared" si="237"/>
        <v>0</v>
      </c>
      <c r="P321" s="86">
        <f t="shared" si="237"/>
        <v>0</v>
      </c>
      <c r="Q321" s="86">
        <f t="shared" si="237"/>
        <v>0</v>
      </c>
      <c r="R321" s="86">
        <f t="shared" si="237"/>
        <v>0</v>
      </c>
      <c r="S321" s="86">
        <f t="shared" si="237"/>
        <v>0</v>
      </c>
      <c r="T321" s="86">
        <f t="shared" si="237"/>
        <v>0</v>
      </c>
      <c r="U321" s="86">
        <f t="shared" si="237"/>
        <v>0</v>
      </c>
      <c r="V321" s="86">
        <f>F321+G321+H321+I321+J321+K321+L321+M321+N321+O321+P321+Q321+R321+S321+T321+U321</f>
        <v>2664.3</v>
      </c>
      <c r="W321" s="84" t="s">
        <v>13</v>
      </c>
      <c r="X321" s="32"/>
    </row>
    <row r="322" spans="2:26" s="47" customFormat="1" ht="36" customHeight="1" x14ac:dyDescent="0.25">
      <c r="B322" s="100"/>
      <c r="C322" s="99"/>
      <c r="D322" s="100"/>
      <c r="E322" s="100"/>
      <c r="F322" s="87">
        <f>F327+F332</f>
        <v>23731.7</v>
      </c>
      <c r="G322" s="87">
        <f t="shared" ref="G322:U322" si="238">G327+G332</f>
        <v>29333.5</v>
      </c>
      <c r="H322" s="87">
        <f t="shared" si="238"/>
        <v>29752.3</v>
      </c>
      <c r="I322" s="87">
        <f t="shared" si="238"/>
        <v>23207.3</v>
      </c>
      <c r="J322" s="87">
        <f t="shared" si="238"/>
        <v>23225.599999999999</v>
      </c>
      <c r="K322" s="87">
        <f t="shared" si="238"/>
        <v>53827.7</v>
      </c>
      <c r="L322" s="87">
        <f t="shared" si="238"/>
        <v>35594.6</v>
      </c>
      <c r="M322" s="87">
        <f t="shared" si="238"/>
        <v>45522.1</v>
      </c>
      <c r="N322" s="87">
        <f t="shared" si="238"/>
        <v>59559.199999999997</v>
      </c>
      <c r="O322" s="87">
        <f t="shared" si="238"/>
        <v>70608.2</v>
      </c>
      <c r="P322" s="86">
        <f t="shared" si="238"/>
        <v>43644.7</v>
      </c>
      <c r="Q322" s="86">
        <f t="shared" si="238"/>
        <v>43644.7</v>
      </c>
      <c r="R322" s="86">
        <f t="shared" si="238"/>
        <v>43644.7</v>
      </c>
      <c r="S322" s="86">
        <f t="shared" si="238"/>
        <v>45390.5</v>
      </c>
      <c r="T322" s="86">
        <f t="shared" si="238"/>
        <v>47206.1</v>
      </c>
      <c r="U322" s="86">
        <f t="shared" si="238"/>
        <v>49094.400000000001</v>
      </c>
      <c r="V322" s="86">
        <f>F322+G322+H322+I322+J322+K322+L322+M322+N322+O322+P322+Q322+R322+S322+T322+U322</f>
        <v>666987.30000000005</v>
      </c>
      <c r="W322" s="84" t="s">
        <v>14</v>
      </c>
      <c r="X322" s="32" t="s">
        <v>203</v>
      </c>
    </row>
    <row r="323" spans="2:26" s="47" customFormat="1" ht="36" customHeight="1" x14ac:dyDescent="0.25">
      <c r="B323" s="100"/>
      <c r="C323" s="99"/>
      <c r="D323" s="100"/>
      <c r="E323" s="100"/>
      <c r="F323" s="82">
        <f>F328+F333</f>
        <v>0</v>
      </c>
      <c r="G323" s="82">
        <f t="shared" ref="G323:U323" si="239">G328+G333</f>
        <v>0</v>
      </c>
      <c r="H323" s="82">
        <f t="shared" si="239"/>
        <v>0</v>
      </c>
      <c r="I323" s="82">
        <f t="shared" si="239"/>
        <v>0</v>
      </c>
      <c r="J323" s="82">
        <f t="shared" si="239"/>
        <v>0</v>
      </c>
      <c r="K323" s="82">
        <f t="shared" si="239"/>
        <v>0</v>
      </c>
      <c r="L323" s="82">
        <f t="shared" si="239"/>
        <v>0</v>
      </c>
      <c r="M323" s="82">
        <f t="shared" si="239"/>
        <v>0</v>
      </c>
      <c r="N323" s="82">
        <f t="shared" si="239"/>
        <v>0</v>
      </c>
      <c r="O323" s="82">
        <f t="shared" si="239"/>
        <v>0</v>
      </c>
      <c r="P323" s="86">
        <f t="shared" si="239"/>
        <v>0</v>
      </c>
      <c r="Q323" s="86">
        <f t="shared" si="239"/>
        <v>0</v>
      </c>
      <c r="R323" s="86">
        <f t="shared" si="239"/>
        <v>0</v>
      </c>
      <c r="S323" s="86">
        <f t="shared" si="239"/>
        <v>0</v>
      </c>
      <c r="T323" s="86">
        <f t="shared" si="239"/>
        <v>0</v>
      </c>
      <c r="U323" s="86">
        <f t="shared" si="239"/>
        <v>0</v>
      </c>
      <c r="V323" s="86">
        <f>F323+G323+H323+I323+J323+K323+L323+M323+N323+O323+P323+Q323+R323+S323+T323+U323</f>
        <v>0</v>
      </c>
      <c r="W323" s="84" t="s">
        <v>15</v>
      </c>
      <c r="X323" s="32"/>
    </row>
    <row r="324" spans="2:26" s="47" customFormat="1" ht="36" customHeight="1" x14ac:dyDescent="0.25">
      <c r="B324" s="100"/>
      <c r="C324" s="99"/>
      <c r="D324" s="100" t="s">
        <v>259</v>
      </c>
      <c r="E324" s="100" t="s">
        <v>173</v>
      </c>
      <c r="F324" s="87">
        <f>F325+F326+F327+F328</f>
        <v>23731.7</v>
      </c>
      <c r="G324" s="87">
        <f t="shared" ref="G324:P324" si="240">G325+G326+G327+G328</f>
        <v>29333.5</v>
      </c>
      <c r="H324" s="87">
        <f t="shared" si="240"/>
        <v>29752.3</v>
      </c>
      <c r="I324" s="87">
        <f t="shared" si="240"/>
        <v>23207.3</v>
      </c>
      <c r="J324" s="87">
        <f t="shared" si="240"/>
        <v>25889.899999999998</v>
      </c>
      <c r="K324" s="87">
        <f t="shared" si="240"/>
        <v>53827.7</v>
      </c>
      <c r="L324" s="87">
        <f t="shared" si="240"/>
        <v>35594.6</v>
      </c>
      <c r="M324" s="87">
        <f t="shared" si="240"/>
        <v>45522.1</v>
      </c>
      <c r="N324" s="87">
        <f t="shared" si="240"/>
        <v>50772.9</v>
      </c>
      <c r="O324" s="91">
        <f t="shared" si="240"/>
        <v>0</v>
      </c>
      <c r="P324" s="86">
        <f t="shared" si="240"/>
        <v>0</v>
      </c>
      <c r="Q324" s="86">
        <f t="shared" ref="Q324:R324" si="241">Q325+Q326+Q327+Q328</f>
        <v>0</v>
      </c>
      <c r="R324" s="86">
        <f t="shared" si="241"/>
        <v>0</v>
      </c>
      <c r="S324" s="86">
        <f t="shared" ref="S324:T324" si="242">S325+S326+S327+S328</f>
        <v>0</v>
      </c>
      <c r="T324" s="86">
        <f t="shared" si="242"/>
        <v>0</v>
      </c>
      <c r="U324" s="86">
        <f t="shared" ref="U324" si="243">U325+U326+U327+U328</f>
        <v>0</v>
      </c>
      <c r="V324" s="86">
        <f>V325+V326+V327+V328</f>
        <v>317632</v>
      </c>
      <c r="W324" s="84" t="s">
        <v>11</v>
      </c>
      <c r="X324" s="32"/>
    </row>
    <row r="325" spans="2:26" s="47" customFormat="1" ht="36" customHeight="1" x14ac:dyDescent="0.25">
      <c r="B325" s="100"/>
      <c r="C325" s="99"/>
      <c r="D325" s="100"/>
      <c r="E325" s="100"/>
      <c r="F325" s="82">
        <v>0</v>
      </c>
      <c r="G325" s="82">
        <v>0</v>
      </c>
      <c r="H325" s="82">
        <v>0</v>
      </c>
      <c r="I325" s="82">
        <v>0</v>
      </c>
      <c r="J325" s="82">
        <v>0</v>
      </c>
      <c r="K325" s="82">
        <v>0</v>
      </c>
      <c r="L325" s="82">
        <v>0</v>
      </c>
      <c r="M325" s="82">
        <v>0</v>
      </c>
      <c r="N325" s="82">
        <v>0</v>
      </c>
      <c r="O325" s="91">
        <v>0</v>
      </c>
      <c r="P325" s="86">
        <v>0</v>
      </c>
      <c r="Q325" s="86">
        <v>0</v>
      </c>
      <c r="R325" s="86">
        <v>0</v>
      </c>
      <c r="S325" s="86">
        <v>0</v>
      </c>
      <c r="T325" s="86">
        <v>0</v>
      </c>
      <c r="U325" s="86">
        <v>0</v>
      </c>
      <c r="V325" s="86">
        <f>F325+G325+H325+I325+J325+K325+L325+M325+N325+O325+P325+Q325+R325+S325+T325+U325</f>
        <v>0</v>
      </c>
      <c r="W325" s="84" t="s">
        <v>12</v>
      </c>
      <c r="X325" s="32"/>
    </row>
    <row r="326" spans="2:26" s="47" customFormat="1" ht="36" customHeight="1" x14ac:dyDescent="0.25">
      <c r="B326" s="100"/>
      <c r="C326" s="99"/>
      <c r="D326" s="100"/>
      <c r="E326" s="100"/>
      <c r="F326" s="82">
        <v>0</v>
      </c>
      <c r="G326" s="82">
        <v>0</v>
      </c>
      <c r="H326" s="82">
        <v>0</v>
      </c>
      <c r="I326" s="82">
        <v>0</v>
      </c>
      <c r="J326" s="82">
        <v>2664.3</v>
      </c>
      <c r="K326" s="82">
        <v>0</v>
      </c>
      <c r="L326" s="82">
        <v>0</v>
      </c>
      <c r="M326" s="82">
        <v>0</v>
      </c>
      <c r="N326" s="82">
        <v>0</v>
      </c>
      <c r="O326" s="91">
        <v>0</v>
      </c>
      <c r="P326" s="86">
        <v>0</v>
      </c>
      <c r="Q326" s="86">
        <v>0</v>
      </c>
      <c r="R326" s="86">
        <v>0</v>
      </c>
      <c r="S326" s="86">
        <v>0</v>
      </c>
      <c r="T326" s="86">
        <v>0</v>
      </c>
      <c r="U326" s="86">
        <v>0</v>
      </c>
      <c r="V326" s="86">
        <f>F326+G326+H326+I326+J326+K326+L326+M326+N326+O326+P326+Q326+R326+S326+T326+U326</f>
        <v>2664.3</v>
      </c>
      <c r="W326" s="84" t="s">
        <v>13</v>
      </c>
      <c r="X326" s="32"/>
    </row>
    <row r="327" spans="2:26" s="47" customFormat="1" ht="36" customHeight="1" x14ac:dyDescent="0.25">
      <c r="B327" s="100"/>
      <c r="C327" s="99"/>
      <c r="D327" s="100"/>
      <c r="E327" s="100"/>
      <c r="F327" s="87">
        <v>23731.7</v>
      </c>
      <c r="G327" s="87">
        <v>29333.5</v>
      </c>
      <c r="H327" s="87">
        <v>29752.3</v>
      </c>
      <c r="I327" s="87">
        <v>23207.3</v>
      </c>
      <c r="J327" s="87">
        <v>23225.599999999999</v>
      </c>
      <c r="K327" s="87">
        <v>53827.7</v>
      </c>
      <c r="L327" s="87">
        <v>35594.6</v>
      </c>
      <c r="M327" s="87">
        <v>45522.1</v>
      </c>
      <c r="N327" s="87">
        <v>50772.9</v>
      </c>
      <c r="O327" s="91">
        <v>0</v>
      </c>
      <c r="P327" s="86">
        <v>0</v>
      </c>
      <c r="Q327" s="86">
        <v>0</v>
      </c>
      <c r="R327" s="86">
        <v>0</v>
      </c>
      <c r="S327" s="86">
        <v>0</v>
      </c>
      <c r="T327" s="86">
        <v>0</v>
      </c>
      <c r="U327" s="86">
        <v>0</v>
      </c>
      <c r="V327" s="86">
        <f>F327+G327+H327+I327+J327+K327+L327+M327+N327+O327+P327+Q327+R327+S327+T327+U327</f>
        <v>314967.7</v>
      </c>
      <c r="W327" s="84" t="s">
        <v>14</v>
      </c>
      <c r="X327" s="32" t="s">
        <v>203</v>
      </c>
    </row>
    <row r="328" spans="2:26" s="47" customFormat="1" ht="36" customHeight="1" x14ac:dyDescent="0.25">
      <c r="B328" s="100"/>
      <c r="C328" s="99"/>
      <c r="D328" s="100"/>
      <c r="E328" s="100"/>
      <c r="F328" s="82">
        <v>0</v>
      </c>
      <c r="G328" s="82">
        <v>0</v>
      </c>
      <c r="H328" s="82">
        <v>0</v>
      </c>
      <c r="I328" s="82">
        <v>0</v>
      </c>
      <c r="J328" s="82">
        <v>0</v>
      </c>
      <c r="K328" s="82">
        <v>0</v>
      </c>
      <c r="L328" s="82">
        <v>0</v>
      </c>
      <c r="M328" s="82">
        <v>0</v>
      </c>
      <c r="N328" s="82">
        <v>0</v>
      </c>
      <c r="O328" s="91">
        <v>0</v>
      </c>
      <c r="P328" s="86">
        <v>0</v>
      </c>
      <c r="Q328" s="86">
        <v>0</v>
      </c>
      <c r="R328" s="86">
        <v>0</v>
      </c>
      <c r="S328" s="86">
        <v>0</v>
      </c>
      <c r="T328" s="86">
        <v>0</v>
      </c>
      <c r="U328" s="86">
        <v>0</v>
      </c>
      <c r="V328" s="86">
        <f>F328+G328+H328+I328+J328+K328+L328+M328+N328+O328+P328+Q328+R328+S328+T328+U328</f>
        <v>0</v>
      </c>
      <c r="W328" s="84" t="s">
        <v>15</v>
      </c>
      <c r="X328" s="32"/>
    </row>
    <row r="329" spans="2:26" s="47" customFormat="1" ht="37.5" customHeight="1" x14ac:dyDescent="0.25">
      <c r="B329" s="100"/>
      <c r="C329" s="99"/>
      <c r="D329" s="88" t="s">
        <v>260</v>
      </c>
      <c r="E329" s="100" t="s">
        <v>226</v>
      </c>
      <c r="F329" s="82">
        <f t="shared" ref="F329:M329" si="244">F330+F331+F332+F333</f>
        <v>0</v>
      </c>
      <c r="G329" s="82">
        <f t="shared" si="244"/>
        <v>0</v>
      </c>
      <c r="H329" s="82">
        <f t="shared" si="244"/>
        <v>0</v>
      </c>
      <c r="I329" s="82">
        <f t="shared" si="244"/>
        <v>0</v>
      </c>
      <c r="J329" s="82">
        <f t="shared" si="244"/>
        <v>0</v>
      </c>
      <c r="K329" s="82">
        <f t="shared" si="244"/>
        <v>0</v>
      </c>
      <c r="L329" s="82">
        <f t="shared" si="244"/>
        <v>0</v>
      </c>
      <c r="M329" s="82">
        <f t="shared" si="244"/>
        <v>0</v>
      </c>
      <c r="N329" s="82">
        <f t="shared" ref="N329:U329" si="245">N330+N331+N332+N333</f>
        <v>8786.2999999999993</v>
      </c>
      <c r="O329" s="91">
        <f t="shared" si="245"/>
        <v>70608.2</v>
      </c>
      <c r="P329" s="86">
        <f t="shared" si="245"/>
        <v>43644.7</v>
      </c>
      <c r="Q329" s="86">
        <f t="shared" si="245"/>
        <v>43644.7</v>
      </c>
      <c r="R329" s="86">
        <f t="shared" si="245"/>
        <v>43644.7</v>
      </c>
      <c r="S329" s="86">
        <f t="shared" si="245"/>
        <v>45390.5</v>
      </c>
      <c r="T329" s="86">
        <f t="shared" si="245"/>
        <v>47206.1</v>
      </c>
      <c r="U329" s="86">
        <f t="shared" si="245"/>
        <v>49094.400000000001</v>
      </c>
      <c r="V329" s="86">
        <f>V330+V331+V332+V333</f>
        <v>352019.6</v>
      </c>
      <c r="W329" s="84" t="s">
        <v>11</v>
      </c>
      <c r="X329" s="32"/>
    </row>
    <row r="330" spans="2:26" s="47" customFormat="1" ht="35.25" customHeight="1" x14ac:dyDescent="0.25">
      <c r="B330" s="100"/>
      <c r="C330" s="99"/>
      <c r="D330" s="88"/>
      <c r="E330" s="100"/>
      <c r="F330" s="82">
        <v>0</v>
      </c>
      <c r="G330" s="82">
        <v>0</v>
      </c>
      <c r="H330" s="82">
        <v>0</v>
      </c>
      <c r="I330" s="82">
        <v>0</v>
      </c>
      <c r="J330" s="82">
        <v>0</v>
      </c>
      <c r="K330" s="82">
        <v>0</v>
      </c>
      <c r="L330" s="82">
        <v>0</v>
      </c>
      <c r="M330" s="82">
        <v>0</v>
      </c>
      <c r="N330" s="82">
        <v>0</v>
      </c>
      <c r="O330" s="91">
        <v>0</v>
      </c>
      <c r="P330" s="86">
        <v>0</v>
      </c>
      <c r="Q330" s="86">
        <v>0</v>
      </c>
      <c r="R330" s="86">
        <v>0</v>
      </c>
      <c r="S330" s="86">
        <v>0</v>
      </c>
      <c r="T330" s="86">
        <v>0</v>
      </c>
      <c r="U330" s="86">
        <v>0</v>
      </c>
      <c r="V330" s="86">
        <f>F330+G330+H330+I330+J330+K330+L330+M330+N330+O330+P330+Q330+R330+S330+T330+U330</f>
        <v>0</v>
      </c>
      <c r="W330" s="84" t="s">
        <v>12</v>
      </c>
      <c r="X330" s="32"/>
    </row>
    <row r="331" spans="2:26" s="47" customFormat="1" ht="36" customHeight="1" x14ac:dyDescent="0.25">
      <c r="B331" s="100"/>
      <c r="C331" s="99"/>
      <c r="D331" s="88"/>
      <c r="E331" s="100"/>
      <c r="F331" s="82">
        <v>0</v>
      </c>
      <c r="G331" s="82">
        <v>0</v>
      </c>
      <c r="H331" s="82">
        <v>0</v>
      </c>
      <c r="I331" s="82">
        <v>0</v>
      </c>
      <c r="J331" s="82">
        <v>0</v>
      </c>
      <c r="K331" s="82">
        <v>0</v>
      </c>
      <c r="L331" s="82">
        <v>0</v>
      </c>
      <c r="M331" s="82">
        <v>0</v>
      </c>
      <c r="N331" s="82">
        <v>0</v>
      </c>
      <c r="O331" s="91">
        <v>0</v>
      </c>
      <c r="P331" s="86">
        <v>0</v>
      </c>
      <c r="Q331" s="86">
        <v>0</v>
      </c>
      <c r="R331" s="86">
        <v>0</v>
      </c>
      <c r="S331" s="86">
        <v>0</v>
      </c>
      <c r="T331" s="86">
        <v>0</v>
      </c>
      <c r="U331" s="86">
        <v>0</v>
      </c>
      <c r="V331" s="86">
        <f>F331+G331+H331+I331+J331+K331+L331+M331+N331+O331+P331+Q331+R331+S331+T331+U331</f>
        <v>0</v>
      </c>
      <c r="W331" s="84" t="s">
        <v>13</v>
      </c>
      <c r="X331" s="32"/>
    </row>
    <row r="332" spans="2:26" s="47" customFormat="1" ht="36" customHeight="1" x14ac:dyDescent="0.25">
      <c r="B332" s="100"/>
      <c r="C332" s="99"/>
      <c r="D332" s="88"/>
      <c r="E332" s="100"/>
      <c r="F332" s="82">
        <v>0</v>
      </c>
      <c r="G332" s="82">
        <v>0</v>
      </c>
      <c r="H332" s="82">
        <v>0</v>
      </c>
      <c r="I332" s="82">
        <v>0</v>
      </c>
      <c r="J332" s="82">
        <v>0</v>
      </c>
      <c r="K332" s="82">
        <v>0</v>
      </c>
      <c r="L332" s="82">
        <v>0</v>
      </c>
      <c r="M332" s="82">
        <v>0</v>
      </c>
      <c r="N332" s="82">
        <v>8786.2999999999993</v>
      </c>
      <c r="O332" s="91">
        <v>70608.2</v>
      </c>
      <c r="P332" s="86">
        <v>43644.7</v>
      </c>
      <c r="Q332" s="86">
        <v>43644.7</v>
      </c>
      <c r="R332" s="86">
        <v>43644.7</v>
      </c>
      <c r="S332" s="86">
        <v>45390.5</v>
      </c>
      <c r="T332" s="86">
        <v>47206.1</v>
      </c>
      <c r="U332" s="86">
        <v>49094.400000000001</v>
      </c>
      <c r="V332" s="86">
        <f>F332+G332+H332+I332+J332+K332+L332+M332+N332+O332+P332+Q332+R332+S332+T332+U332</f>
        <v>352019.6</v>
      </c>
      <c r="W332" s="84" t="s">
        <v>14</v>
      </c>
      <c r="X332" s="32" t="s">
        <v>203</v>
      </c>
      <c r="Y332" s="63"/>
      <c r="Z332" s="63"/>
    </row>
    <row r="333" spans="2:26" s="47" customFormat="1" ht="34.5" customHeight="1" x14ac:dyDescent="0.25">
      <c r="B333" s="100"/>
      <c r="C333" s="99"/>
      <c r="D333" s="89"/>
      <c r="E333" s="100"/>
      <c r="F333" s="82">
        <v>0</v>
      </c>
      <c r="G333" s="82">
        <v>0</v>
      </c>
      <c r="H333" s="82">
        <v>0</v>
      </c>
      <c r="I333" s="82">
        <v>0</v>
      </c>
      <c r="J333" s="82">
        <v>0</v>
      </c>
      <c r="K333" s="82">
        <v>0</v>
      </c>
      <c r="L333" s="82">
        <v>0</v>
      </c>
      <c r="M333" s="82">
        <v>0</v>
      </c>
      <c r="N333" s="82">
        <v>0</v>
      </c>
      <c r="O333" s="91">
        <v>0</v>
      </c>
      <c r="P333" s="86">
        <v>0</v>
      </c>
      <c r="Q333" s="86">
        <v>0</v>
      </c>
      <c r="R333" s="86">
        <v>0</v>
      </c>
      <c r="S333" s="86">
        <v>0</v>
      </c>
      <c r="T333" s="86">
        <v>0</v>
      </c>
      <c r="U333" s="86">
        <v>0</v>
      </c>
      <c r="V333" s="86">
        <f>F333+G333+H333+I333+J333+K333+L333+M333+N333+O333+P333+Q333+R333+S333+T333+U333</f>
        <v>0</v>
      </c>
      <c r="W333" s="84" t="s">
        <v>15</v>
      </c>
      <c r="X333" s="32"/>
    </row>
    <row r="334" spans="2:26" s="47" customFormat="1" ht="36" customHeight="1" x14ac:dyDescent="0.25">
      <c r="B334" s="108" t="s">
        <v>311</v>
      </c>
      <c r="C334" s="109"/>
      <c r="D334" s="109"/>
      <c r="E334" s="110"/>
      <c r="F334" s="87">
        <f>F335+F336+F337+F338</f>
        <v>1331058.3</v>
      </c>
      <c r="G334" s="87">
        <f>G335+G336+G337+G338</f>
        <v>1526508.5000000002</v>
      </c>
      <c r="H334" s="87">
        <f>H335+H336+H337+H338</f>
        <v>2490024.2999999998</v>
      </c>
      <c r="I334" s="87">
        <f t="shared" ref="I334:L334" si="246">I335+I336+I337+I338</f>
        <v>2240192</v>
      </c>
      <c r="J334" s="87">
        <f t="shared" si="246"/>
        <v>2322505.2000000002</v>
      </c>
      <c r="K334" s="87">
        <f t="shared" si="246"/>
        <v>2590617.7999999998</v>
      </c>
      <c r="L334" s="87">
        <f t="shared" si="246"/>
        <v>2698587.0999999996</v>
      </c>
      <c r="M334" s="87">
        <f>M335+M336+M337+M338</f>
        <v>4587368.7000000011</v>
      </c>
      <c r="N334" s="87">
        <f>N335+N336+N337+N338</f>
        <v>4234988.4000000004</v>
      </c>
      <c r="O334" s="87">
        <f>O335+O336+O337+O338</f>
        <v>4852112.5</v>
      </c>
      <c r="P334" s="86">
        <f>P335+P336+P337+P338</f>
        <v>3995359.0000000005</v>
      </c>
      <c r="Q334" s="86">
        <f t="shared" ref="Q334:R334" si="247">Q335+Q336+Q337+Q338</f>
        <v>3583182.3</v>
      </c>
      <c r="R334" s="86">
        <f t="shared" si="247"/>
        <v>3748920.8000000003</v>
      </c>
      <c r="S334" s="86">
        <f>S335+S336+S337+S338</f>
        <v>5586209.2999999998</v>
      </c>
      <c r="T334" s="86">
        <f t="shared" ref="T334:U334" si="248">T335+T336+T337+T338</f>
        <v>6999415.7000000011</v>
      </c>
      <c r="U334" s="86">
        <f t="shared" si="248"/>
        <v>8314455.9000000013</v>
      </c>
      <c r="V334" s="86">
        <f>V335+V336+V337+V338</f>
        <v>61101505.800000012</v>
      </c>
      <c r="W334" s="84" t="s">
        <v>11</v>
      </c>
      <c r="X334" s="32"/>
    </row>
    <row r="335" spans="2:26" s="47" customFormat="1" ht="36" customHeight="1" x14ac:dyDescent="0.25">
      <c r="B335" s="111"/>
      <c r="C335" s="112"/>
      <c r="D335" s="112"/>
      <c r="E335" s="113"/>
      <c r="F335" s="82">
        <f>F55+F165+F200+F275+F320</f>
        <v>0</v>
      </c>
      <c r="G335" s="82">
        <f t="shared" ref="G335:U335" si="249">G55+G165+G200+G275+G320</f>
        <v>1400</v>
      </c>
      <c r="H335" s="82">
        <f t="shared" si="249"/>
        <v>638455.5</v>
      </c>
      <c r="I335" s="82">
        <f t="shared" si="249"/>
        <v>637965</v>
      </c>
      <c r="J335" s="82">
        <f t="shared" si="249"/>
        <v>690000</v>
      </c>
      <c r="K335" s="82">
        <f t="shared" si="249"/>
        <v>885600</v>
      </c>
      <c r="L335" s="82">
        <f t="shared" si="249"/>
        <v>29700</v>
      </c>
      <c r="M335" s="82">
        <f t="shared" si="249"/>
        <v>508257.2</v>
      </c>
      <c r="N335" s="82">
        <f t="shared" si="249"/>
        <v>177067</v>
      </c>
      <c r="O335" s="82">
        <f t="shared" si="249"/>
        <v>41564.9</v>
      </c>
      <c r="P335" s="85">
        <f t="shared" si="249"/>
        <v>0</v>
      </c>
      <c r="Q335" s="85">
        <f t="shared" si="249"/>
        <v>0</v>
      </c>
      <c r="R335" s="85">
        <f t="shared" si="249"/>
        <v>0</v>
      </c>
      <c r="S335" s="85">
        <f t="shared" si="249"/>
        <v>0</v>
      </c>
      <c r="T335" s="85">
        <f t="shared" si="249"/>
        <v>0</v>
      </c>
      <c r="U335" s="85">
        <f t="shared" si="249"/>
        <v>0</v>
      </c>
      <c r="V335" s="86">
        <f>F335+G335+H335+I335+J335+K335+L335+M335+N335+O335+P335+Q335+R335+S335+T335+U335</f>
        <v>3610009.6000000001</v>
      </c>
      <c r="W335" s="84" t="s">
        <v>12</v>
      </c>
      <c r="X335" s="32"/>
    </row>
    <row r="336" spans="2:26" s="47" customFormat="1" ht="36" customHeight="1" x14ac:dyDescent="0.25">
      <c r="B336" s="111"/>
      <c r="C336" s="112"/>
      <c r="D336" s="112"/>
      <c r="E336" s="113"/>
      <c r="F336" s="87">
        <f>F56+F166+F201+F276+F321</f>
        <v>146744.29999999999</v>
      </c>
      <c r="G336" s="87">
        <f t="shared" ref="G336:U336" si="250">G56+G166+G201+G276+G321</f>
        <v>220251.1</v>
      </c>
      <c r="H336" s="87">
        <f t="shared" si="250"/>
        <v>374553.7</v>
      </c>
      <c r="I336" s="87">
        <f t="shared" si="250"/>
        <v>339212.9</v>
      </c>
      <c r="J336" s="87">
        <f t="shared" si="250"/>
        <v>377445.6</v>
      </c>
      <c r="K336" s="87">
        <f t="shared" si="250"/>
        <v>313216.10000000003</v>
      </c>
      <c r="L336" s="87">
        <f t="shared" si="250"/>
        <v>701254.9</v>
      </c>
      <c r="M336" s="87">
        <f t="shared" si="250"/>
        <v>2126769.5</v>
      </c>
      <c r="N336" s="87">
        <f t="shared" si="250"/>
        <v>1685438.7000000002</v>
      </c>
      <c r="O336" s="87">
        <f t="shared" si="250"/>
        <v>1634060.6999999997</v>
      </c>
      <c r="P336" s="85">
        <f t="shared" si="250"/>
        <v>683117</v>
      </c>
      <c r="Q336" s="85">
        <f t="shared" si="250"/>
        <v>379600</v>
      </c>
      <c r="R336" s="85">
        <f t="shared" si="250"/>
        <v>379600</v>
      </c>
      <c r="S336" s="85">
        <f t="shared" si="250"/>
        <v>0</v>
      </c>
      <c r="T336" s="85">
        <f t="shared" si="250"/>
        <v>0</v>
      </c>
      <c r="U336" s="85">
        <f t="shared" si="250"/>
        <v>0</v>
      </c>
      <c r="V336" s="86">
        <f>F336+G336+H336+I336+J336+K336+L336+M336+N336+O336+P336+Q336+R336+S336+T336+U336</f>
        <v>9361264.5</v>
      </c>
      <c r="W336" s="84" t="s">
        <v>13</v>
      </c>
      <c r="X336" s="32"/>
    </row>
    <row r="337" spans="2:24" s="47" customFormat="1" ht="36" customHeight="1" x14ac:dyDescent="0.25">
      <c r="B337" s="111"/>
      <c r="C337" s="112"/>
      <c r="D337" s="112"/>
      <c r="E337" s="113"/>
      <c r="F337" s="87">
        <f>F57+F167+F202+F277+F322</f>
        <v>1133379</v>
      </c>
      <c r="G337" s="87">
        <f t="shared" ref="G337:U337" si="251">G57+G167+G202+G277+G322</f>
        <v>1270746.8</v>
      </c>
      <c r="H337" s="87">
        <f t="shared" si="251"/>
        <v>1444909.6</v>
      </c>
      <c r="I337" s="87">
        <f t="shared" si="251"/>
        <v>1232454.0999999999</v>
      </c>
      <c r="J337" s="87">
        <f t="shared" si="251"/>
        <v>1224119.5999999999</v>
      </c>
      <c r="K337" s="87">
        <f t="shared" si="251"/>
        <v>1344327.7</v>
      </c>
      <c r="L337" s="87">
        <f t="shared" si="251"/>
        <v>1768120.7999999998</v>
      </c>
      <c r="M337" s="87">
        <f t="shared" si="251"/>
        <v>1948387.3000000005</v>
      </c>
      <c r="N337" s="87">
        <f t="shared" si="251"/>
        <v>2275005.3000000003</v>
      </c>
      <c r="O337" s="87">
        <f t="shared" si="251"/>
        <v>3066775.3000000003</v>
      </c>
      <c r="P337" s="85">
        <f t="shared" si="251"/>
        <v>3191789.4000000004</v>
      </c>
      <c r="Q337" s="85">
        <f t="shared" si="251"/>
        <v>3078248.0999999996</v>
      </c>
      <c r="R337" s="85">
        <f t="shared" si="251"/>
        <v>3238906.6</v>
      </c>
      <c r="S337" s="85">
        <f t="shared" si="251"/>
        <v>5450508.5</v>
      </c>
      <c r="T337" s="85">
        <f t="shared" si="251"/>
        <v>6858213.3000000007</v>
      </c>
      <c r="U337" s="85">
        <f t="shared" si="251"/>
        <v>8167528.1000000015</v>
      </c>
      <c r="V337" s="86">
        <f>F337+G337+H337+I337+J337+K337+L337+M337+N337+O337+P337+Q337+R337+S337+T337+U337</f>
        <v>46693419.500000007</v>
      </c>
      <c r="W337" s="84" t="s">
        <v>14</v>
      </c>
      <c r="X337" s="32"/>
    </row>
    <row r="338" spans="2:24" s="47" customFormat="1" ht="36" customHeight="1" x14ac:dyDescent="0.25">
      <c r="B338" s="114"/>
      <c r="C338" s="115"/>
      <c r="D338" s="115"/>
      <c r="E338" s="116"/>
      <c r="F338" s="87">
        <f>F58+F168+F203+F278+F323</f>
        <v>50935</v>
      </c>
      <c r="G338" s="87">
        <f t="shared" ref="G338:U338" si="252">G58+G168+G203+G278+G323</f>
        <v>34110.6</v>
      </c>
      <c r="H338" s="87">
        <f t="shared" si="252"/>
        <v>32105.5</v>
      </c>
      <c r="I338" s="87">
        <f t="shared" si="252"/>
        <v>30560</v>
      </c>
      <c r="J338" s="87">
        <f t="shared" si="252"/>
        <v>30940</v>
      </c>
      <c r="K338" s="87">
        <f t="shared" si="252"/>
        <v>47474</v>
      </c>
      <c r="L338" s="87">
        <f t="shared" si="252"/>
        <v>199511.4</v>
      </c>
      <c r="M338" s="87">
        <f t="shared" si="252"/>
        <v>3954.7</v>
      </c>
      <c r="N338" s="87">
        <f t="shared" si="252"/>
        <v>97477.4</v>
      </c>
      <c r="O338" s="87">
        <f t="shared" si="252"/>
        <v>109711.6</v>
      </c>
      <c r="P338" s="85">
        <f t="shared" si="252"/>
        <v>120452.6</v>
      </c>
      <c r="Q338" s="85">
        <f t="shared" si="252"/>
        <v>125334.20000000001</v>
      </c>
      <c r="R338" s="85">
        <f t="shared" si="252"/>
        <v>130414.20000000001</v>
      </c>
      <c r="S338" s="85">
        <f t="shared" si="252"/>
        <v>135700.79999999999</v>
      </c>
      <c r="T338" s="85">
        <f t="shared" si="252"/>
        <v>141202.4</v>
      </c>
      <c r="U338" s="85">
        <f t="shared" si="252"/>
        <v>146927.80000000002</v>
      </c>
      <c r="V338" s="86">
        <f>F338+G338+H338+I338+J338+K338+L338+M338+N338+O338+P338+Q338+R338+S338+T338+U338</f>
        <v>1436812.2</v>
      </c>
      <c r="W338" s="84" t="s">
        <v>15</v>
      </c>
      <c r="X338" s="34">
        <f>P337-P411-P416-P421-P426-P431-P636</f>
        <v>3191789.4000000004</v>
      </c>
    </row>
    <row r="339" spans="2:24" s="47" customFormat="1" ht="36" customHeight="1" x14ac:dyDescent="0.25">
      <c r="B339" s="108" t="s">
        <v>312</v>
      </c>
      <c r="C339" s="109"/>
      <c r="D339" s="109"/>
      <c r="E339" s="110"/>
      <c r="F339" s="87">
        <f>F340+F341+F342+F343</f>
        <v>1331058.3</v>
      </c>
      <c r="G339" s="87">
        <f>G340+G341+G342+G343</f>
        <v>1526508.5000000002</v>
      </c>
      <c r="H339" s="87">
        <f>H340+H341+H342+H343</f>
        <v>2490024.2999999998</v>
      </c>
      <c r="I339" s="87">
        <f t="shared" ref="I339:L339" si="253">I340+I341+I342+I343</f>
        <v>2240192</v>
      </c>
      <c r="J339" s="87">
        <f t="shared" si="253"/>
        <v>2322505.2000000002</v>
      </c>
      <c r="K339" s="87">
        <f t="shared" si="253"/>
        <v>2590617.7999999998</v>
      </c>
      <c r="L339" s="87">
        <f t="shared" si="253"/>
        <v>2698587.0999999996</v>
      </c>
      <c r="M339" s="87">
        <f>M340+M341+M342+M343</f>
        <v>4587368.7000000011</v>
      </c>
      <c r="N339" s="87">
        <f>N340+N341+N342+N343</f>
        <v>4234988.4000000004</v>
      </c>
      <c r="O339" s="87">
        <f>O340+O341+O342+O343</f>
        <v>4852112.5</v>
      </c>
      <c r="P339" s="86">
        <f>P340+P341+P342+P343</f>
        <v>4407786</v>
      </c>
      <c r="Q339" s="86">
        <f t="shared" ref="Q339:R339" si="254">Q340+Q341+Q342+Q343</f>
        <v>4124615.3</v>
      </c>
      <c r="R339" s="86">
        <f t="shared" si="254"/>
        <v>4308655.7</v>
      </c>
      <c r="S339" s="86">
        <f>S340+S341+S342+S343</f>
        <v>7205967.0999999996</v>
      </c>
      <c r="T339" s="86">
        <f t="shared" ref="T339:U339" si="255">T340+T341+T342+T343</f>
        <v>8608358.0000000019</v>
      </c>
      <c r="U339" s="86">
        <f t="shared" si="255"/>
        <v>9884849.4000000022</v>
      </c>
      <c r="V339" s="86">
        <f>V340+V341+V342+V343</f>
        <v>67414194.299999997</v>
      </c>
      <c r="W339" s="84" t="s">
        <v>11</v>
      </c>
      <c r="X339" s="32"/>
    </row>
    <row r="340" spans="2:24" s="47" customFormat="1" ht="36" customHeight="1" x14ac:dyDescent="0.25">
      <c r="B340" s="111"/>
      <c r="C340" s="112"/>
      <c r="D340" s="112"/>
      <c r="E340" s="113"/>
      <c r="F340" s="82">
        <f t="shared" ref="F340:U340" si="256">F14+F335</f>
        <v>0</v>
      </c>
      <c r="G340" s="82">
        <f t="shared" si="256"/>
        <v>1400</v>
      </c>
      <c r="H340" s="82">
        <f t="shared" si="256"/>
        <v>638455.5</v>
      </c>
      <c r="I340" s="82">
        <f t="shared" si="256"/>
        <v>637965</v>
      </c>
      <c r="J340" s="82">
        <f t="shared" si="256"/>
        <v>690000</v>
      </c>
      <c r="K340" s="82">
        <f t="shared" si="256"/>
        <v>885600</v>
      </c>
      <c r="L340" s="82">
        <f t="shared" si="256"/>
        <v>29700</v>
      </c>
      <c r="M340" s="82">
        <f t="shared" si="256"/>
        <v>508257.2</v>
      </c>
      <c r="N340" s="82">
        <f t="shared" si="256"/>
        <v>177067</v>
      </c>
      <c r="O340" s="82">
        <f t="shared" si="256"/>
        <v>41564.9</v>
      </c>
      <c r="P340" s="85">
        <f t="shared" si="256"/>
        <v>38253.699999999997</v>
      </c>
      <c r="Q340" s="85">
        <f t="shared" si="256"/>
        <v>151339.79999999999</v>
      </c>
      <c r="R340" s="85">
        <f t="shared" si="256"/>
        <v>153662.70000000001</v>
      </c>
      <c r="S340" s="85">
        <f t="shared" si="256"/>
        <v>0</v>
      </c>
      <c r="T340" s="85">
        <f t="shared" si="256"/>
        <v>0</v>
      </c>
      <c r="U340" s="85">
        <f t="shared" si="256"/>
        <v>0</v>
      </c>
      <c r="V340" s="86">
        <f>F340+G340+H340+I340+J340+K340+L340+M340+N340+O340+P340+Q340+R340+S340+T340+U340</f>
        <v>3953265.8000000003</v>
      </c>
      <c r="W340" s="84" t="s">
        <v>12</v>
      </c>
      <c r="X340" s="32"/>
    </row>
    <row r="341" spans="2:24" s="47" customFormat="1" ht="36" customHeight="1" x14ac:dyDescent="0.25">
      <c r="B341" s="111"/>
      <c r="C341" s="112"/>
      <c r="D341" s="112"/>
      <c r="E341" s="113"/>
      <c r="F341" s="87">
        <f t="shared" ref="F341:U341" si="257">F15+F336</f>
        <v>146744.29999999999</v>
      </c>
      <c r="G341" s="87">
        <f t="shared" si="257"/>
        <v>220251.1</v>
      </c>
      <c r="H341" s="87">
        <f t="shared" si="257"/>
        <v>374553.7</v>
      </c>
      <c r="I341" s="87">
        <f t="shared" si="257"/>
        <v>339212.9</v>
      </c>
      <c r="J341" s="87">
        <f t="shared" si="257"/>
        <v>377445.6</v>
      </c>
      <c r="K341" s="87">
        <f t="shared" si="257"/>
        <v>313216.10000000003</v>
      </c>
      <c r="L341" s="87">
        <f t="shared" si="257"/>
        <v>701254.9</v>
      </c>
      <c r="M341" s="87">
        <f t="shared" si="257"/>
        <v>2126769.5</v>
      </c>
      <c r="N341" s="87">
        <f t="shared" si="257"/>
        <v>1685438.7000000002</v>
      </c>
      <c r="O341" s="87">
        <f t="shared" si="257"/>
        <v>1634060.6999999997</v>
      </c>
      <c r="P341" s="85">
        <f t="shared" si="257"/>
        <v>683503.4</v>
      </c>
      <c r="Q341" s="85">
        <f t="shared" si="257"/>
        <v>381128.7</v>
      </c>
      <c r="R341" s="85">
        <f t="shared" si="257"/>
        <v>381152.2</v>
      </c>
      <c r="S341" s="85">
        <f t="shared" si="257"/>
        <v>0</v>
      </c>
      <c r="T341" s="85">
        <f t="shared" si="257"/>
        <v>0</v>
      </c>
      <c r="U341" s="85">
        <f t="shared" si="257"/>
        <v>0</v>
      </c>
      <c r="V341" s="86">
        <f>F341+G341+H341+I341+J341+K341+L341+M341+N341+O341+P341+Q341+R341+S341+T341+U341</f>
        <v>9364731.7999999989</v>
      </c>
      <c r="W341" s="84" t="s">
        <v>13</v>
      </c>
      <c r="X341" s="32"/>
    </row>
    <row r="342" spans="2:24" s="47" customFormat="1" ht="36" customHeight="1" x14ac:dyDescent="0.25">
      <c r="B342" s="111"/>
      <c r="C342" s="112"/>
      <c r="D342" s="112"/>
      <c r="E342" s="113"/>
      <c r="F342" s="87">
        <f t="shared" ref="F342:U342" si="258">F16+F337</f>
        <v>1133379</v>
      </c>
      <c r="G342" s="87">
        <f t="shared" si="258"/>
        <v>1270746.8</v>
      </c>
      <c r="H342" s="87">
        <f t="shared" si="258"/>
        <v>1444909.6</v>
      </c>
      <c r="I342" s="87">
        <f t="shared" si="258"/>
        <v>1232454.0999999999</v>
      </c>
      <c r="J342" s="87">
        <f t="shared" si="258"/>
        <v>1224119.5999999999</v>
      </c>
      <c r="K342" s="87">
        <f t="shared" si="258"/>
        <v>1344327.7</v>
      </c>
      <c r="L342" s="87">
        <f t="shared" si="258"/>
        <v>1768120.7999999998</v>
      </c>
      <c r="M342" s="87">
        <f t="shared" si="258"/>
        <v>1948387.3000000005</v>
      </c>
      <c r="N342" s="87">
        <f t="shared" si="258"/>
        <v>2275005.3000000003</v>
      </c>
      <c r="O342" s="87">
        <f t="shared" si="258"/>
        <v>3066775.3000000003</v>
      </c>
      <c r="P342" s="85">
        <f t="shared" si="258"/>
        <v>3565576.3000000003</v>
      </c>
      <c r="Q342" s="85">
        <f t="shared" si="258"/>
        <v>3466812.5999999996</v>
      </c>
      <c r="R342" s="85">
        <f t="shared" si="258"/>
        <v>3643426.6</v>
      </c>
      <c r="S342" s="85">
        <f t="shared" si="258"/>
        <v>7070266.2999999998</v>
      </c>
      <c r="T342" s="85">
        <f t="shared" si="258"/>
        <v>8467155.6000000015</v>
      </c>
      <c r="U342" s="85">
        <f t="shared" si="258"/>
        <v>9737921.6000000015</v>
      </c>
      <c r="V342" s="86">
        <f>F342+G342+H342+I342+J342+K342+L342+M342+N342+O342+P342+Q342+R342+S342+T342+U342</f>
        <v>52659384.5</v>
      </c>
      <c r="W342" s="84" t="s">
        <v>14</v>
      </c>
      <c r="X342" s="32"/>
    </row>
    <row r="343" spans="2:24" s="47" customFormat="1" ht="36" customHeight="1" x14ac:dyDescent="0.25">
      <c r="B343" s="114"/>
      <c r="C343" s="115"/>
      <c r="D343" s="115"/>
      <c r="E343" s="116"/>
      <c r="F343" s="87">
        <f t="shared" ref="F343:U343" si="259">F17+F338</f>
        <v>50935</v>
      </c>
      <c r="G343" s="87">
        <f t="shared" si="259"/>
        <v>34110.6</v>
      </c>
      <c r="H343" s="87">
        <f t="shared" si="259"/>
        <v>32105.5</v>
      </c>
      <c r="I343" s="87">
        <f t="shared" si="259"/>
        <v>30560</v>
      </c>
      <c r="J343" s="87">
        <f t="shared" si="259"/>
        <v>30940</v>
      </c>
      <c r="K343" s="87">
        <f t="shared" si="259"/>
        <v>47474</v>
      </c>
      <c r="L343" s="87">
        <f t="shared" si="259"/>
        <v>199511.4</v>
      </c>
      <c r="M343" s="87">
        <f t="shared" si="259"/>
        <v>3954.7</v>
      </c>
      <c r="N343" s="87">
        <f t="shared" si="259"/>
        <v>97477.4</v>
      </c>
      <c r="O343" s="87">
        <f t="shared" si="259"/>
        <v>109711.6</v>
      </c>
      <c r="P343" s="85">
        <f t="shared" si="259"/>
        <v>120452.6</v>
      </c>
      <c r="Q343" s="85">
        <f t="shared" si="259"/>
        <v>125334.20000000001</v>
      </c>
      <c r="R343" s="85">
        <f t="shared" si="259"/>
        <v>130414.20000000001</v>
      </c>
      <c r="S343" s="85">
        <f t="shared" si="259"/>
        <v>135700.79999999999</v>
      </c>
      <c r="T343" s="85">
        <f t="shared" si="259"/>
        <v>141202.4</v>
      </c>
      <c r="U343" s="85">
        <f t="shared" si="259"/>
        <v>146927.80000000002</v>
      </c>
      <c r="V343" s="86">
        <f>F343+G343+H343+I343+J343+K343+L343+M343+N343+O343+P343+Q343+R343+S343+T343+U343</f>
        <v>1436812.2</v>
      </c>
      <c r="W343" s="84" t="s">
        <v>15</v>
      </c>
      <c r="X343" s="34">
        <f>P342-P416-P421-P426-P431-P436-P641</f>
        <v>3565576.3000000003</v>
      </c>
    </row>
    <row r="344" spans="2:24" s="47" customFormat="1" ht="21" customHeight="1" x14ac:dyDescent="0.25">
      <c r="B344" s="66"/>
      <c r="C344" s="49"/>
      <c r="D344" s="66"/>
      <c r="E344" s="66"/>
      <c r="F344" s="67"/>
      <c r="G344" s="67"/>
      <c r="H344" s="67"/>
      <c r="I344" s="67"/>
      <c r="J344" s="67"/>
      <c r="K344" s="67"/>
      <c r="L344" s="67"/>
      <c r="M344" s="67"/>
      <c r="N344" s="67"/>
      <c r="O344" s="96"/>
      <c r="P344" s="67"/>
      <c r="Q344" s="67"/>
      <c r="R344" s="67"/>
      <c r="S344" s="67"/>
      <c r="T344" s="67"/>
      <c r="U344" s="67"/>
      <c r="V344" s="67"/>
      <c r="W344" s="68"/>
      <c r="X344" s="32"/>
    </row>
    <row r="345" spans="2:24" s="47" customFormat="1" hidden="1" x14ac:dyDescent="0.25">
      <c r="B345" s="30"/>
      <c r="C345" s="30"/>
      <c r="D345" s="30"/>
      <c r="E345" s="30"/>
      <c r="F345" s="30"/>
      <c r="G345" s="30"/>
      <c r="H345" s="30"/>
      <c r="I345" s="30"/>
      <c r="J345" s="30"/>
      <c r="K345" s="30"/>
      <c r="L345" s="30"/>
      <c r="M345" s="30"/>
      <c r="N345" s="30"/>
      <c r="O345" s="30"/>
      <c r="P345" s="30"/>
      <c r="Q345" s="30"/>
      <c r="R345" s="30"/>
      <c r="S345" s="30"/>
      <c r="T345" s="30"/>
      <c r="U345" s="30"/>
      <c r="V345" s="30"/>
      <c r="W345" s="30"/>
      <c r="X345" s="32"/>
    </row>
    <row r="346" spans="2:24" s="28" customFormat="1" ht="41.25" hidden="1" customHeight="1" x14ac:dyDescent="0.3">
      <c r="B346" s="131" t="s">
        <v>236</v>
      </c>
      <c r="C346" s="131"/>
      <c r="D346" s="131"/>
      <c r="E346" s="131"/>
      <c r="F346" s="131"/>
      <c r="G346" s="131"/>
      <c r="H346" s="131"/>
      <c r="I346" s="131"/>
      <c r="J346" s="131"/>
      <c r="K346" s="131"/>
      <c r="L346" s="131"/>
      <c r="M346" s="131"/>
      <c r="N346" s="131"/>
      <c r="O346" s="131"/>
      <c r="P346" s="131"/>
      <c r="Q346" s="131"/>
      <c r="R346" s="131"/>
      <c r="S346" s="131"/>
      <c r="T346" s="131"/>
      <c r="U346" s="131"/>
      <c r="V346" s="131"/>
      <c r="W346" s="35"/>
    </row>
    <row r="347" spans="2:24" s="36" customFormat="1" ht="40.5" hidden="1" customHeight="1" x14ac:dyDescent="0.3">
      <c r="B347" s="132" t="s">
        <v>32</v>
      </c>
      <c r="C347" s="132"/>
      <c r="D347" s="132"/>
      <c r="E347" s="132"/>
      <c r="F347" s="132"/>
      <c r="G347" s="132"/>
      <c r="H347" s="132"/>
      <c r="I347" s="132"/>
      <c r="J347" s="132"/>
      <c r="K347" s="132"/>
      <c r="L347" s="132"/>
      <c r="M347" s="132"/>
      <c r="N347" s="132"/>
      <c r="O347" s="132"/>
      <c r="P347" s="132"/>
      <c r="Q347" s="132"/>
      <c r="R347" s="132"/>
      <c r="S347" s="132"/>
      <c r="T347" s="132"/>
      <c r="U347" s="132"/>
      <c r="V347" s="132"/>
      <c r="W347" s="132"/>
    </row>
    <row r="348" spans="2:24" s="36" customFormat="1" ht="18.75" hidden="1" customHeight="1" x14ac:dyDescent="0.3">
      <c r="B348" s="37"/>
      <c r="C348" s="28"/>
      <c r="D348" s="28"/>
      <c r="E348" s="28"/>
      <c r="F348" s="28">
        <v>0</v>
      </c>
      <c r="G348" s="28">
        <v>0</v>
      </c>
      <c r="H348" s="28">
        <v>637500</v>
      </c>
      <c r="I348" s="28">
        <v>637500</v>
      </c>
      <c r="J348" s="28">
        <v>690000</v>
      </c>
      <c r="K348" s="28">
        <v>885600</v>
      </c>
      <c r="L348" s="28">
        <v>782759.6</v>
      </c>
      <c r="M348" s="28">
        <v>896189</v>
      </c>
      <c r="N348" s="28">
        <v>654200</v>
      </c>
      <c r="O348" s="28">
        <v>580000</v>
      </c>
      <c r="P348" s="28">
        <v>0</v>
      </c>
      <c r="Q348" s="28">
        <v>0</v>
      </c>
      <c r="R348" s="28">
        <v>0</v>
      </c>
      <c r="S348" s="28">
        <v>0</v>
      </c>
      <c r="T348" s="28">
        <v>0</v>
      </c>
      <c r="U348" s="28">
        <v>0</v>
      </c>
      <c r="V348" s="28">
        <v>5763748.5999999996</v>
      </c>
      <c r="W348" s="28"/>
    </row>
    <row r="349" spans="2:24" s="36" customFormat="1" ht="18.75" hidden="1" x14ac:dyDescent="0.3">
      <c r="B349" s="37"/>
      <c r="C349" s="28"/>
      <c r="D349" s="28"/>
      <c r="E349" s="28"/>
      <c r="F349" s="29">
        <f t="shared" ref="F349:V349" si="260">F348-F98</f>
        <v>0</v>
      </c>
      <c r="G349" s="29">
        <f t="shared" si="260"/>
        <v>0</v>
      </c>
      <c r="H349" s="29">
        <f t="shared" si="260"/>
        <v>637500</v>
      </c>
      <c r="I349" s="29">
        <f t="shared" si="260"/>
        <v>637500</v>
      </c>
      <c r="J349" s="29">
        <f t="shared" si="260"/>
        <v>690000</v>
      </c>
      <c r="K349" s="29">
        <f t="shared" si="260"/>
        <v>885600</v>
      </c>
      <c r="L349" s="29">
        <f t="shared" si="260"/>
        <v>782759.6</v>
      </c>
      <c r="M349" s="29">
        <f t="shared" si="260"/>
        <v>896189</v>
      </c>
      <c r="N349" s="29">
        <f t="shared" si="260"/>
        <v>654200</v>
      </c>
      <c r="O349" s="29">
        <f t="shared" si="260"/>
        <v>580000</v>
      </c>
      <c r="P349" s="29">
        <f t="shared" si="260"/>
        <v>0</v>
      </c>
      <c r="Q349" s="29">
        <f t="shared" si="260"/>
        <v>0</v>
      </c>
      <c r="R349" s="29">
        <f t="shared" si="260"/>
        <v>0</v>
      </c>
      <c r="S349" s="29">
        <f t="shared" si="260"/>
        <v>0</v>
      </c>
      <c r="T349" s="29">
        <f t="shared" si="260"/>
        <v>0</v>
      </c>
      <c r="U349" s="29">
        <f t="shared" si="260"/>
        <v>0</v>
      </c>
      <c r="V349" s="29">
        <f t="shared" si="260"/>
        <v>5763748.5999999996</v>
      </c>
      <c r="W349" s="28"/>
    </row>
    <row r="350" spans="2:24" s="36" customFormat="1" ht="18.75" hidden="1" x14ac:dyDescent="0.3">
      <c r="B350" s="133" t="s">
        <v>33</v>
      </c>
      <c r="C350" s="133"/>
      <c r="D350" s="133"/>
      <c r="E350" s="133"/>
      <c r="F350" s="133"/>
      <c r="G350" s="28"/>
      <c r="H350" s="28"/>
      <c r="I350" s="28"/>
      <c r="J350" s="28"/>
      <c r="K350" s="28"/>
      <c r="L350" s="28"/>
      <c r="M350" s="28"/>
      <c r="N350" s="28"/>
      <c r="O350" s="28"/>
      <c r="P350" s="28"/>
      <c r="Q350" s="28"/>
      <c r="R350" s="28"/>
      <c r="S350" s="28"/>
      <c r="T350" s="28"/>
      <c r="U350" s="28"/>
      <c r="V350" s="28"/>
      <c r="W350" s="28"/>
    </row>
    <row r="351" spans="2:24" s="36" customFormat="1" ht="18.75" hidden="1" x14ac:dyDescent="0.3">
      <c r="B351" s="133" t="s">
        <v>34</v>
      </c>
      <c r="C351" s="133"/>
      <c r="D351" s="133"/>
      <c r="E351" s="133"/>
      <c r="F351" s="133"/>
      <c r="G351" s="28"/>
      <c r="H351" s="28"/>
      <c r="I351" s="28"/>
      <c r="J351" s="28"/>
      <c r="K351" s="28"/>
      <c r="L351" s="28"/>
      <c r="M351" s="28"/>
      <c r="N351" s="28"/>
      <c r="O351" s="28"/>
      <c r="P351" s="28"/>
      <c r="Q351" s="28"/>
      <c r="R351" s="28"/>
      <c r="S351" s="28"/>
      <c r="T351" s="28"/>
      <c r="U351" s="28"/>
      <c r="V351" s="134" t="s">
        <v>82</v>
      </c>
      <c r="W351" s="134"/>
    </row>
    <row r="352" spans="2:24" s="36" customFormat="1" ht="18.75" hidden="1" x14ac:dyDescent="0.3">
      <c r="B352" s="38"/>
      <c r="C352" s="28"/>
      <c r="D352" s="28"/>
      <c r="E352" s="28"/>
      <c r="F352" s="28"/>
      <c r="G352" s="28"/>
      <c r="H352" s="28"/>
      <c r="I352" s="28"/>
      <c r="J352" s="28"/>
      <c r="K352" s="28"/>
      <c r="L352" s="28"/>
      <c r="M352" s="28"/>
      <c r="N352" s="28"/>
      <c r="O352" s="28"/>
      <c r="P352" s="28"/>
      <c r="Q352" s="28"/>
      <c r="R352" s="28"/>
      <c r="S352" s="28"/>
      <c r="T352" s="28"/>
      <c r="U352" s="28"/>
      <c r="V352" s="28"/>
      <c r="W352" s="28"/>
    </row>
    <row r="353" spans="2:34" s="47" customFormat="1" ht="17.25" hidden="1" customHeight="1" x14ac:dyDescent="0.25">
      <c r="B353" s="135"/>
      <c r="C353" s="135"/>
      <c r="D353" s="138" t="s">
        <v>50</v>
      </c>
      <c r="E353" s="139"/>
      <c r="F353" s="139"/>
      <c r="G353" s="139"/>
      <c r="H353" s="139"/>
      <c r="I353" s="139"/>
      <c r="J353" s="139"/>
      <c r="K353" s="139"/>
      <c r="L353" s="139"/>
      <c r="M353" s="139"/>
      <c r="N353" s="139"/>
      <c r="O353" s="139"/>
      <c r="P353" s="139"/>
      <c r="Q353" s="139"/>
      <c r="R353" s="139"/>
      <c r="S353" s="139"/>
      <c r="T353" s="139"/>
      <c r="U353" s="139"/>
      <c r="V353" s="139"/>
      <c r="W353" s="39"/>
      <c r="X353" s="32"/>
    </row>
    <row r="354" spans="2:34" s="47" customFormat="1" ht="18.75" hidden="1" x14ac:dyDescent="0.3">
      <c r="B354" s="136"/>
      <c r="C354" s="137"/>
      <c r="D354" s="40"/>
      <c r="E354" s="40"/>
      <c r="F354" s="93" t="s">
        <v>3</v>
      </c>
      <c r="G354" s="93" t="s">
        <v>4</v>
      </c>
      <c r="H354" s="93" t="s">
        <v>5</v>
      </c>
      <c r="I354" s="93" t="s">
        <v>6</v>
      </c>
      <c r="J354" s="93" t="s">
        <v>7</v>
      </c>
      <c r="K354" s="93" t="s">
        <v>8</v>
      </c>
      <c r="L354" s="93" t="s">
        <v>37</v>
      </c>
      <c r="M354" s="95" t="s">
        <v>38</v>
      </c>
      <c r="N354" s="95" t="s">
        <v>39</v>
      </c>
      <c r="O354" s="95" t="s">
        <v>40</v>
      </c>
      <c r="P354" s="95" t="s">
        <v>41</v>
      </c>
      <c r="Q354" s="95" t="s">
        <v>194</v>
      </c>
      <c r="R354" s="93" t="s">
        <v>195</v>
      </c>
      <c r="S354" s="93" t="s">
        <v>196</v>
      </c>
      <c r="T354" s="93" t="s">
        <v>197</v>
      </c>
      <c r="U354" s="93" t="s">
        <v>200</v>
      </c>
      <c r="V354" s="41" t="s">
        <v>9</v>
      </c>
      <c r="W354" s="42"/>
      <c r="X354" s="59">
        <v>2028</v>
      </c>
      <c r="Y354" s="59">
        <v>2029</v>
      </c>
      <c r="Z354" s="59">
        <v>2030</v>
      </c>
      <c r="AA354" s="61" t="s">
        <v>249</v>
      </c>
      <c r="AB354" s="59">
        <v>2028</v>
      </c>
      <c r="AC354" s="59">
        <v>2029</v>
      </c>
      <c r="AD354" s="59">
        <v>2030</v>
      </c>
      <c r="AE354" s="61"/>
      <c r="AF354" s="61"/>
      <c r="AG354" s="61"/>
      <c r="AH354" s="61"/>
    </row>
    <row r="355" spans="2:34" s="47" customFormat="1" ht="18.75" hidden="1" x14ac:dyDescent="0.3">
      <c r="B355" s="137"/>
      <c r="C355" s="40">
        <v>2</v>
      </c>
      <c r="D355" s="40">
        <v>3</v>
      </c>
      <c r="E355" s="40">
        <v>4</v>
      </c>
      <c r="F355" s="40">
        <v>5</v>
      </c>
      <c r="G355" s="40">
        <v>6</v>
      </c>
      <c r="H355" s="40">
        <v>7</v>
      </c>
      <c r="I355" s="40">
        <v>8</v>
      </c>
      <c r="J355" s="43">
        <v>9</v>
      </c>
      <c r="K355" s="43">
        <v>10</v>
      </c>
      <c r="L355" s="43">
        <v>11</v>
      </c>
      <c r="M355" s="43">
        <v>12</v>
      </c>
      <c r="N355" s="43">
        <v>13</v>
      </c>
      <c r="O355" s="43">
        <v>14</v>
      </c>
      <c r="P355" s="43">
        <v>15</v>
      </c>
      <c r="Q355" s="43">
        <v>15</v>
      </c>
      <c r="R355" s="43">
        <v>15</v>
      </c>
      <c r="S355" s="43">
        <v>15</v>
      </c>
      <c r="T355" s="43">
        <v>15</v>
      </c>
      <c r="U355" s="43">
        <v>15</v>
      </c>
      <c r="V355" s="44">
        <v>16</v>
      </c>
      <c r="W355" s="42"/>
      <c r="X355" s="60"/>
      <c r="Y355" s="60"/>
      <c r="Z355" s="60"/>
      <c r="AA355" s="60"/>
      <c r="AB355" s="60"/>
      <c r="AC355" s="60"/>
      <c r="AD355" s="60"/>
      <c r="AE355" s="60"/>
      <c r="AF355" s="60"/>
      <c r="AG355" s="61"/>
      <c r="AH355" s="61"/>
    </row>
    <row r="356" spans="2:34" s="47" customFormat="1" ht="18.75" hidden="1" x14ac:dyDescent="0.3">
      <c r="B356" s="45"/>
      <c r="C356" s="140" t="s">
        <v>51</v>
      </c>
      <c r="D356" s="141"/>
      <c r="E356" s="142"/>
      <c r="F356" s="73" t="e">
        <f>F361+F366</f>
        <v>#REF!</v>
      </c>
      <c r="G356" s="73" t="e">
        <f t="shared" ref="G356:L356" si="261">G361+G366</f>
        <v>#REF!</v>
      </c>
      <c r="H356" s="73" t="e">
        <f t="shared" si="261"/>
        <v>#REF!</v>
      </c>
      <c r="I356" s="73" t="e">
        <f t="shared" si="261"/>
        <v>#REF!</v>
      </c>
      <c r="J356" s="73" t="e">
        <f t="shared" si="261"/>
        <v>#REF!</v>
      </c>
      <c r="K356" s="73" t="e">
        <f t="shared" si="261"/>
        <v>#REF!</v>
      </c>
      <c r="L356" s="73" t="e">
        <f t="shared" si="261"/>
        <v>#REF!</v>
      </c>
      <c r="M356" s="73" t="e">
        <f>M361+M366</f>
        <v>#REF!</v>
      </c>
      <c r="N356" s="73" t="e">
        <f>N361+N366</f>
        <v>#REF!</v>
      </c>
      <c r="O356" s="73" t="e">
        <f>O361+O366</f>
        <v>#REF!</v>
      </c>
      <c r="P356" s="74" t="e">
        <f>P361+P366</f>
        <v>#REF!</v>
      </c>
      <c r="Q356" s="74" t="e">
        <f t="shared" ref="Q356:U356" si="262">Q361+Q366</f>
        <v>#REF!</v>
      </c>
      <c r="R356" s="74" t="e">
        <f t="shared" si="262"/>
        <v>#REF!</v>
      </c>
      <c r="S356" s="74" t="e">
        <f t="shared" si="262"/>
        <v>#REF!</v>
      </c>
      <c r="T356" s="74" t="e">
        <f t="shared" si="262"/>
        <v>#REF!</v>
      </c>
      <c r="U356" s="74" t="e">
        <f t="shared" si="262"/>
        <v>#REF!</v>
      </c>
      <c r="V356" s="75" t="e">
        <f>V361+V366</f>
        <v>#REF!</v>
      </c>
      <c r="W356" s="46"/>
      <c r="X356" s="76" t="e">
        <f>#REF!+#REF!</f>
        <v>#REF!</v>
      </c>
      <c r="Y356" s="76" t="e">
        <f>V356-X356</f>
        <v>#REF!</v>
      </c>
      <c r="Z356" s="60">
        <v>20858833.199999999</v>
      </c>
      <c r="AA356" s="60">
        <v>100633510.65211</v>
      </c>
      <c r="AB356" s="60" t="e">
        <f t="shared" ref="AB356:AB357" si="263">S356-X356</f>
        <v>#REF!</v>
      </c>
      <c r="AC356" s="60" t="e">
        <f t="shared" ref="AC356:AC357" si="264">T356-Y356</f>
        <v>#REF!</v>
      </c>
      <c r="AD356" s="60" t="e">
        <f t="shared" ref="AD356:AD357" si="265">U356-Z356</f>
        <v>#REF!</v>
      </c>
      <c r="AE356" s="60" t="e">
        <f t="shared" ref="AE356:AE357" si="266">V356-AA356</f>
        <v>#REF!</v>
      </c>
      <c r="AF356" s="60"/>
      <c r="AG356" s="61"/>
      <c r="AH356" s="61"/>
    </row>
    <row r="357" spans="2:34" s="47" customFormat="1" ht="18.75" hidden="1" x14ac:dyDescent="0.3">
      <c r="B357" s="45"/>
      <c r="C357" s="140" t="s">
        <v>52</v>
      </c>
      <c r="D357" s="141"/>
      <c r="E357" s="142"/>
      <c r="F357" s="73" t="e">
        <f>F362+F367</f>
        <v>#REF!</v>
      </c>
      <c r="G357" s="73" t="e">
        <f t="shared" ref="G357" si="267">G362+G367</f>
        <v>#REF!</v>
      </c>
      <c r="H357" s="73" t="e">
        <f>H362+H367</f>
        <v>#REF!</v>
      </c>
      <c r="I357" s="73" t="e">
        <f t="shared" ref="I357:V357" si="268">I362+I367</f>
        <v>#REF!</v>
      </c>
      <c r="J357" s="73" t="e">
        <f t="shared" si="268"/>
        <v>#REF!</v>
      </c>
      <c r="K357" s="73" t="e">
        <f t="shared" si="268"/>
        <v>#REF!</v>
      </c>
      <c r="L357" s="73" t="e">
        <f t="shared" si="268"/>
        <v>#REF!</v>
      </c>
      <c r="M357" s="73" t="e">
        <f t="shared" si="268"/>
        <v>#REF!</v>
      </c>
      <c r="N357" s="73" t="e">
        <f t="shared" si="268"/>
        <v>#REF!</v>
      </c>
      <c r="O357" s="73" t="e">
        <f t="shared" si="268"/>
        <v>#REF!</v>
      </c>
      <c r="P357" s="74" t="e">
        <f t="shared" si="268"/>
        <v>#REF!</v>
      </c>
      <c r="Q357" s="74" t="e">
        <f t="shared" si="268"/>
        <v>#REF!</v>
      </c>
      <c r="R357" s="74" t="e">
        <f t="shared" si="268"/>
        <v>#REF!</v>
      </c>
      <c r="S357" s="74" t="e">
        <f t="shared" si="268"/>
        <v>#REF!</v>
      </c>
      <c r="T357" s="74" t="e">
        <f t="shared" si="268"/>
        <v>#REF!</v>
      </c>
      <c r="U357" s="74" t="e">
        <f t="shared" si="268"/>
        <v>#REF!</v>
      </c>
      <c r="V357" s="75" t="e">
        <f t="shared" si="268"/>
        <v>#REF!</v>
      </c>
      <c r="W357" s="46" t="s">
        <v>239</v>
      </c>
      <c r="X357" s="60">
        <v>19309795.399999999</v>
      </c>
      <c r="Y357" s="60">
        <v>20018303.579999998</v>
      </c>
      <c r="Z357" s="60">
        <v>20781137.399999999</v>
      </c>
      <c r="AA357" s="60">
        <v>87117173.980000004</v>
      </c>
      <c r="AB357" s="60" t="e">
        <f t="shared" si="263"/>
        <v>#REF!</v>
      </c>
      <c r="AC357" s="60" t="e">
        <f t="shared" si="264"/>
        <v>#REF!</v>
      </c>
      <c r="AD357" s="60" t="e">
        <f t="shared" si="265"/>
        <v>#REF!</v>
      </c>
      <c r="AE357" s="60" t="e">
        <f t="shared" si="266"/>
        <v>#REF!</v>
      </c>
      <c r="AF357" s="60"/>
      <c r="AG357" s="61"/>
      <c r="AH357" s="61"/>
    </row>
    <row r="358" spans="2:34" s="47" customFormat="1" ht="36.75" hidden="1" customHeight="1" x14ac:dyDescent="0.3">
      <c r="B358" s="45"/>
      <c r="C358" s="140" t="s">
        <v>53</v>
      </c>
      <c r="D358" s="141"/>
      <c r="E358" s="142"/>
      <c r="F358" s="73" t="e">
        <f>F368+F363</f>
        <v>#REF!</v>
      </c>
      <c r="G358" s="73" t="e">
        <f t="shared" ref="G358:U358" si="269">G368+G363</f>
        <v>#REF!</v>
      </c>
      <c r="H358" s="73" t="e">
        <f t="shared" si="269"/>
        <v>#REF!</v>
      </c>
      <c r="I358" s="73" t="e">
        <f t="shared" si="269"/>
        <v>#REF!</v>
      </c>
      <c r="J358" s="73" t="e">
        <f t="shared" si="269"/>
        <v>#REF!</v>
      </c>
      <c r="K358" s="73" t="e">
        <f t="shared" si="269"/>
        <v>#REF!</v>
      </c>
      <c r="L358" s="73" t="e">
        <f t="shared" si="269"/>
        <v>#REF!</v>
      </c>
      <c r="M358" s="73" t="e">
        <f t="shared" si="269"/>
        <v>#REF!</v>
      </c>
      <c r="N358" s="73" t="e">
        <f t="shared" si="269"/>
        <v>#REF!</v>
      </c>
      <c r="O358" s="73" t="e">
        <f t="shared" si="269"/>
        <v>#REF!</v>
      </c>
      <c r="P358" s="74" t="e">
        <f t="shared" si="269"/>
        <v>#REF!</v>
      </c>
      <c r="Q358" s="74" t="e">
        <f t="shared" si="269"/>
        <v>#REF!</v>
      </c>
      <c r="R358" s="74" t="e">
        <f t="shared" si="269"/>
        <v>#REF!</v>
      </c>
      <c r="S358" s="74" t="e">
        <f t="shared" si="269"/>
        <v>#REF!</v>
      </c>
      <c r="T358" s="74" t="e">
        <f t="shared" si="269"/>
        <v>#REF!</v>
      </c>
      <c r="U358" s="74" t="e">
        <f t="shared" si="269"/>
        <v>#REF!</v>
      </c>
      <c r="V358" s="75" t="e">
        <f>V368+V363</f>
        <v>#REF!</v>
      </c>
      <c r="W358" s="46" t="s">
        <v>238</v>
      </c>
      <c r="X358" s="60"/>
      <c r="Y358" s="60"/>
      <c r="Z358" s="60"/>
      <c r="AA358" s="60">
        <v>8658128.5721099991</v>
      </c>
      <c r="AB358" s="60"/>
      <c r="AC358" s="60"/>
      <c r="AD358" s="60"/>
      <c r="AE358" s="60" t="e">
        <f>V358-AA358</f>
        <v>#REF!</v>
      </c>
      <c r="AF358" s="60"/>
      <c r="AG358" s="61"/>
      <c r="AH358" s="61"/>
    </row>
    <row r="359" spans="2:34" s="47" customFormat="1" ht="30.75" hidden="1" customHeight="1" x14ac:dyDescent="0.3">
      <c r="B359" s="45"/>
      <c r="C359" s="140" t="s">
        <v>54</v>
      </c>
      <c r="D359" s="141"/>
      <c r="E359" s="142"/>
      <c r="F359" s="73" t="e">
        <f>F364+F369</f>
        <v>#REF!</v>
      </c>
      <c r="G359" s="73" t="e">
        <f t="shared" ref="G359:U360" si="270">G364+G369</f>
        <v>#REF!</v>
      </c>
      <c r="H359" s="73" t="e">
        <f t="shared" si="270"/>
        <v>#REF!</v>
      </c>
      <c r="I359" s="73" t="e">
        <f t="shared" si="270"/>
        <v>#REF!</v>
      </c>
      <c r="J359" s="73" t="e">
        <f t="shared" si="270"/>
        <v>#REF!</v>
      </c>
      <c r="K359" s="73" t="e">
        <f t="shared" si="270"/>
        <v>#REF!</v>
      </c>
      <c r="L359" s="73" t="e">
        <f t="shared" si="270"/>
        <v>#REF!</v>
      </c>
      <c r="M359" s="73" t="e">
        <f t="shared" si="270"/>
        <v>#REF!</v>
      </c>
      <c r="N359" s="73" t="e">
        <f t="shared" si="270"/>
        <v>#REF!</v>
      </c>
      <c r="O359" s="73" t="e">
        <f t="shared" si="270"/>
        <v>#REF!</v>
      </c>
      <c r="P359" s="74" t="e">
        <f t="shared" si="270"/>
        <v>#REF!</v>
      </c>
      <c r="Q359" s="74" t="e">
        <f t="shared" si="270"/>
        <v>#REF!</v>
      </c>
      <c r="R359" s="74" t="e">
        <f t="shared" si="270"/>
        <v>#REF!</v>
      </c>
      <c r="S359" s="74" t="e">
        <f t="shared" si="270"/>
        <v>#REF!</v>
      </c>
      <c r="T359" s="74" t="e">
        <f t="shared" si="270"/>
        <v>#REF!</v>
      </c>
      <c r="U359" s="74" t="e">
        <f t="shared" si="270"/>
        <v>#REF!</v>
      </c>
      <c r="V359" s="75" t="e">
        <f>V364+V369</f>
        <v>#REF!</v>
      </c>
      <c r="W359" s="46" t="s">
        <v>250</v>
      </c>
      <c r="X359" s="60"/>
      <c r="Y359" s="60"/>
      <c r="Z359" s="60"/>
      <c r="AA359" s="60">
        <v>3826500.3</v>
      </c>
      <c r="AB359" s="60"/>
      <c r="AC359" s="60"/>
      <c r="AD359" s="60"/>
      <c r="AE359" s="60" t="e">
        <f>V359-AA359</f>
        <v>#REF!</v>
      </c>
      <c r="AF359" s="60"/>
      <c r="AG359" s="61"/>
      <c r="AH359" s="61"/>
    </row>
    <row r="360" spans="2:34" s="47" customFormat="1" ht="18.75" hidden="1" x14ac:dyDescent="0.3">
      <c r="B360" s="45"/>
      <c r="C360" s="140" t="s">
        <v>55</v>
      </c>
      <c r="D360" s="141"/>
      <c r="E360" s="142"/>
      <c r="F360" s="73">
        <f>F365+F370</f>
        <v>0</v>
      </c>
      <c r="G360" s="73" t="e">
        <f t="shared" ref="G360:L360" si="271">G365+G370</f>
        <v>#REF!</v>
      </c>
      <c r="H360" s="73" t="e">
        <f t="shared" si="271"/>
        <v>#REF!</v>
      </c>
      <c r="I360" s="73" t="e">
        <f t="shared" si="271"/>
        <v>#REF!</v>
      </c>
      <c r="J360" s="73" t="e">
        <f t="shared" si="271"/>
        <v>#REF!</v>
      </c>
      <c r="K360" s="73" t="e">
        <f t="shared" si="271"/>
        <v>#REF!</v>
      </c>
      <c r="L360" s="73" t="e">
        <f t="shared" si="271"/>
        <v>#REF!</v>
      </c>
      <c r="M360" s="73" t="e">
        <f>M365+M370</f>
        <v>#REF!</v>
      </c>
      <c r="N360" s="73" t="e">
        <f>N365+N370</f>
        <v>#REF!</v>
      </c>
      <c r="O360" s="73" t="e">
        <f>O365+O370</f>
        <v>#REF!</v>
      </c>
      <c r="P360" s="74" t="e">
        <f t="shared" ref="P360:T360" si="272">P365+P370</f>
        <v>#REF!</v>
      </c>
      <c r="Q360" s="74" t="e">
        <f t="shared" si="272"/>
        <v>#REF!</v>
      </c>
      <c r="R360" s="74" t="e">
        <f t="shared" si="272"/>
        <v>#REF!</v>
      </c>
      <c r="S360" s="74" t="e">
        <f t="shared" si="272"/>
        <v>#REF!</v>
      </c>
      <c r="T360" s="74" t="e">
        <f t="shared" si="272"/>
        <v>#REF!</v>
      </c>
      <c r="U360" s="74" t="e">
        <f t="shared" si="270"/>
        <v>#REF!</v>
      </c>
      <c r="V360" s="75" t="e">
        <f>V365+V370</f>
        <v>#REF!</v>
      </c>
      <c r="W360" s="46"/>
      <c r="X360" s="60"/>
      <c r="Y360" s="60"/>
      <c r="Z360" s="60"/>
      <c r="AA360" s="60"/>
      <c r="AB360" s="60"/>
      <c r="AC360" s="60"/>
      <c r="AD360" s="60"/>
      <c r="AE360" s="60"/>
      <c r="AF360" s="60"/>
      <c r="AG360" s="61"/>
      <c r="AH360" s="61"/>
    </row>
    <row r="361" spans="2:34" s="47" customFormat="1" ht="18.75" hidden="1" x14ac:dyDescent="0.3">
      <c r="B361" s="45"/>
      <c r="C361" s="140" t="s">
        <v>56</v>
      </c>
      <c r="D361" s="141"/>
      <c r="E361" s="142"/>
      <c r="F361" s="73">
        <f>F362+F363+F364+F365</f>
        <v>506902.4</v>
      </c>
      <c r="G361" s="73">
        <f t="shared" ref="G361:N361" si="273">G362+G363+G364+G365</f>
        <v>553188.69999999995</v>
      </c>
      <c r="H361" s="73">
        <f t="shared" si="273"/>
        <v>591817.79999999993</v>
      </c>
      <c r="I361" s="73">
        <f t="shared" si="273"/>
        <v>567681.1</v>
      </c>
      <c r="J361" s="73">
        <f t="shared" si="273"/>
        <v>588623.69999999995</v>
      </c>
      <c r="K361" s="73">
        <f t="shared" si="273"/>
        <v>719302.9</v>
      </c>
      <c r="L361" s="73">
        <f t="shared" si="273"/>
        <v>805847.29999999993</v>
      </c>
      <c r="M361" s="73">
        <f t="shared" si="273"/>
        <v>972770.39999999991</v>
      </c>
      <c r="N361" s="73">
        <f t="shared" si="273"/>
        <v>1233450.5999999999</v>
      </c>
      <c r="O361" s="73">
        <f>O362+O363+O364+O365</f>
        <v>2384373.1999999997</v>
      </c>
      <c r="P361" s="74">
        <f>P362+P363+P364+P365</f>
        <v>2069958.7009400001</v>
      </c>
      <c r="Q361" s="74">
        <f t="shared" ref="Q361:U361" si="274">Q362+Q363+Q364+Q365</f>
        <v>1757769.4</v>
      </c>
      <c r="R361" s="74">
        <f t="shared" si="274"/>
        <v>1771654.7</v>
      </c>
      <c r="S361" s="74">
        <f t="shared" si="274"/>
        <v>2114365.1</v>
      </c>
      <c r="T361" s="74">
        <f t="shared" si="274"/>
        <v>2198895.7000000002</v>
      </c>
      <c r="U361" s="74">
        <f t="shared" si="274"/>
        <v>2286807.6</v>
      </c>
      <c r="V361" s="75">
        <f>SUM(V362:V365)</f>
        <v>21123409.30094</v>
      </c>
      <c r="W361" s="46"/>
      <c r="X361" s="76"/>
      <c r="Y361" s="60"/>
      <c r="Z361" s="60"/>
      <c r="AA361" s="60"/>
      <c r="AB361" s="60"/>
      <c r="AC361" s="60"/>
      <c r="AD361" s="60"/>
      <c r="AE361" s="60"/>
      <c r="AF361" s="60"/>
      <c r="AG361" s="61"/>
      <c r="AH361" s="61"/>
    </row>
    <row r="362" spans="2:34" s="47" customFormat="1" ht="18.75" hidden="1" x14ac:dyDescent="0.3">
      <c r="B362" s="45"/>
      <c r="C362" s="140" t="s">
        <v>52</v>
      </c>
      <c r="D362" s="141"/>
      <c r="E362" s="142"/>
      <c r="F362" s="73">
        <f t="shared" ref="F362:U362" si="275">F84+F105+F330</f>
        <v>0</v>
      </c>
      <c r="G362" s="73">
        <f t="shared" si="275"/>
        <v>0</v>
      </c>
      <c r="H362" s="73">
        <f t="shared" si="275"/>
        <v>0</v>
      </c>
      <c r="I362" s="73">
        <f t="shared" si="275"/>
        <v>0</v>
      </c>
      <c r="J362" s="73">
        <f t="shared" si="275"/>
        <v>0</v>
      </c>
      <c r="K362" s="73">
        <f t="shared" si="275"/>
        <v>0</v>
      </c>
      <c r="L362" s="73">
        <f t="shared" si="275"/>
        <v>0</v>
      </c>
      <c r="M362" s="73">
        <f t="shared" si="275"/>
        <v>0</v>
      </c>
      <c r="N362" s="73">
        <f t="shared" si="275"/>
        <v>319023.8</v>
      </c>
      <c r="O362" s="73">
        <f t="shared" si="275"/>
        <v>2312985.5999999996</v>
      </c>
      <c r="P362" s="73">
        <f t="shared" si="275"/>
        <v>2025214.0009400002</v>
      </c>
      <c r="Q362" s="73">
        <f t="shared" si="275"/>
        <v>1713024.7</v>
      </c>
      <c r="R362" s="73">
        <f t="shared" si="275"/>
        <v>1726910</v>
      </c>
      <c r="S362" s="73">
        <f t="shared" si="275"/>
        <v>2067874.6</v>
      </c>
      <c r="T362" s="73">
        <f t="shared" si="275"/>
        <v>2150589.6</v>
      </c>
      <c r="U362" s="73">
        <f t="shared" si="275"/>
        <v>2236613.2000000002</v>
      </c>
      <c r="V362" s="75">
        <f>SUM(F362:U362)</f>
        <v>14552235.500939999</v>
      </c>
      <c r="W362" s="46"/>
      <c r="X362" s="60"/>
      <c r="Y362" s="60"/>
      <c r="Z362" s="60"/>
      <c r="AA362" s="60"/>
      <c r="AB362" s="60"/>
      <c r="AC362" s="60"/>
      <c r="AD362" s="60"/>
      <c r="AE362" s="60"/>
      <c r="AF362" s="60"/>
      <c r="AG362" s="61"/>
      <c r="AH362" s="61"/>
    </row>
    <row r="363" spans="2:34" s="47" customFormat="1" ht="18.75" hidden="1" x14ac:dyDescent="0.3">
      <c r="B363" s="45"/>
      <c r="C363" s="140" t="s">
        <v>57</v>
      </c>
      <c r="D363" s="141"/>
      <c r="E363" s="142"/>
      <c r="F363" s="73">
        <f t="shared" ref="F363:U363" si="276">F83+F104+F329</f>
        <v>0</v>
      </c>
      <c r="G363" s="73">
        <f t="shared" si="276"/>
        <v>0</v>
      </c>
      <c r="H363" s="73">
        <f t="shared" si="276"/>
        <v>345.6</v>
      </c>
      <c r="I363" s="73">
        <f t="shared" si="276"/>
        <v>299.89999999999998</v>
      </c>
      <c r="J363" s="73">
        <f t="shared" si="276"/>
        <v>259.10000000000002</v>
      </c>
      <c r="K363" s="73">
        <f t="shared" si="276"/>
        <v>341.4</v>
      </c>
      <c r="L363" s="73">
        <f t="shared" si="276"/>
        <v>345.6</v>
      </c>
      <c r="M363" s="73">
        <f t="shared" si="276"/>
        <v>866.2</v>
      </c>
      <c r="N363" s="73">
        <f t="shared" si="276"/>
        <v>9165.0999999999985</v>
      </c>
      <c r="O363" s="73">
        <f t="shared" si="276"/>
        <v>71387.599999999991</v>
      </c>
      <c r="P363" s="73">
        <f t="shared" si="276"/>
        <v>44744.7</v>
      </c>
      <c r="Q363" s="73">
        <f t="shared" si="276"/>
        <v>44744.7</v>
      </c>
      <c r="R363" s="73">
        <f t="shared" si="276"/>
        <v>44744.7</v>
      </c>
      <c r="S363" s="73">
        <f t="shared" si="276"/>
        <v>46490.5</v>
      </c>
      <c r="T363" s="73">
        <f t="shared" si="276"/>
        <v>48306.1</v>
      </c>
      <c r="U363" s="73">
        <f t="shared" si="276"/>
        <v>50194.400000000001</v>
      </c>
      <c r="V363" s="75">
        <f>SUM(F363:U363)</f>
        <v>362235.6</v>
      </c>
      <c r="W363" s="46"/>
      <c r="X363" s="60"/>
      <c r="Y363" s="60"/>
      <c r="Z363" s="60"/>
      <c r="AA363" s="60"/>
      <c r="AB363" s="60"/>
      <c r="AC363" s="60"/>
      <c r="AD363" s="60"/>
      <c r="AE363" s="60"/>
      <c r="AF363" s="60"/>
      <c r="AG363" s="61"/>
      <c r="AH363" s="61"/>
    </row>
    <row r="364" spans="2:34" s="47" customFormat="1" ht="18.75" hidden="1" x14ac:dyDescent="0.3">
      <c r="B364" s="45"/>
      <c r="C364" s="140" t="s">
        <v>58</v>
      </c>
      <c r="D364" s="141"/>
      <c r="E364" s="142"/>
      <c r="F364" s="73">
        <f t="shared" ref="F364:U364" si="277">F82+F103+F328</f>
        <v>506902.4</v>
      </c>
      <c r="G364" s="73">
        <f t="shared" si="277"/>
        <v>553188.69999999995</v>
      </c>
      <c r="H364" s="73">
        <f t="shared" si="277"/>
        <v>591472.19999999995</v>
      </c>
      <c r="I364" s="73">
        <f t="shared" si="277"/>
        <v>567381.19999999995</v>
      </c>
      <c r="J364" s="73">
        <f t="shared" si="277"/>
        <v>588364.6</v>
      </c>
      <c r="K364" s="73">
        <f t="shared" si="277"/>
        <v>718961.5</v>
      </c>
      <c r="L364" s="73">
        <f t="shared" si="277"/>
        <v>805501.7</v>
      </c>
      <c r="M364" s="73">
        <f t="shared" si="277"/>
        <v>971904.2</v>
      </c>
      <c r="N364" s="73">
        <f t="shared" si="277"/>
        <v>905261.7</v>
      </c>
      <c r="O364" s="73">
        <f t="shared" si="277"/>
        <v>0</v>
      </c>
      <c r="P364" s="73">
        <f t="shared" si="277"/>
        <v>0</v>
      </c>
      <c r="Q364" s="73">
        <f t="shared" si="277"/>
        <v>0</v>
      </c>
      <c r="R364" s="73">
        <f t="shared" si="277"/>
        <v>0</v>
      </c>
      <c r="S364" s="73">
        <f t="shared" si="277"/>
        <v>0</v>
      </c>
      <c r="T364" s="73">
        <f t="shared" si="277"/>
        <v>0</v>
      </c>
      <c r="U364" s="73">
        <f t="shared" si="277"/>
        <v>0</v>
      </c>
      <c r="V364" s="75">
        <f>SUM(F364:U364)</f>
        <v>6208938.2000000002</v>
      </c>
      <c r="W364" s="46"/>
      <c r="X364" s="60"/>
      <c r="Y364" s="60"/>
      <c r="Z364" s="60"/>
      <c r="AA364" s="60"/>
      <c r="AB364" s="60"/>
      <c r="AC364" s="60"/>
      <c r="AD364" s="60"/>
      <c r="AE364" s="60"/>
      <c r="AF364" s="60"/>
      <c r="AG364" s="61"/>
      <c r="AH364" s="61"/>
    </row>
    <row r="365" spans="2:34" s="47" customFormat="1" ht="18.75" hidden="1" x14ac:dyDescent="0.3">
      <c r="B365" s="45"/>
      <c r="C365" s="140" t="s">
        <v>55</v>
      </c>
      <c r="D365" s="141"/>
      <c r="E365" s="142"/>
      <c r="F365" s="73">
        <f t="shared" ref="F365:U365" si="278">F85+F106+F331</f>
        <v>0</v>
      </c>
      <c r="G365" s="73">
        <f t="shared" si="278"/>
        <v>0</v>
      </c>
      <c r="H365" s="73">
        <f t="shared" si="278"/>
        <v>0</v>
      </c>
      <c r="I365" s="73">
        <f t="shared" si="278"/>
        <v>0</v>
      </c>
      <c r="J365" s="73">
        <f t="shared" si="278"/>
        <v>0</v>
      </c>
      <c r="K365" s="73">
        <f t="shared" si="278"/>
        <v>0</v>
      </c>
      <c r="L365" s="73">
        <f t="shared" si="278"/>
        <v>0</v>
      </c>
      <c r="M365" s="73">
        <f t="shared" si="278"/>
        <v>0</v>
      </c>
      <c r="N365" s="73">
        <f t="shared" si="278"/>
        <v>0</v>
      </c>
      <c r="O365" s="73">
        <f t="shared" si="278"/>
        <v>0</v>
      </c>
      <c r="P365" s="73">
        <f t="shared" si="278"/>
        <v>0</v>
      </c>
      <c r="Q365" s="73">
        <f t="shared" si="278"/>
        <v>0</v>
      </c>
      <c r="R365" s="73">
        <f t="shared" si="278"/>
        <v>0</v>
      </c>
      <c r="S365" s="73">
        <f t="shared" si="278"/>
        <v>0</v>
      </c>
      <c r="T365" s="73">
        <f t="shared" si="278"/>
        <v>0</v>
      </c>
      <c r="U365" s="73">
        <f t="shared" si="278"/>
        <v>0</v>
      </c>
      <c r="V365" s="75">
        <f>SUM(F365:U365)</f>
        <v>0</v>
      </c>
      <c r="W365" s="46"/>
      <c r="X365" s="60"/>
      <c r="Y365" s="60"/>
      <c r="Z365" s="60"/>
      <c r="AA365" s="60"/>
      <c r="AB365" s="60"/>
      <c r="AC365" s="60"/>
      <c r="AD365" s="60"/>
      <c r="AE365" s="60"/>
      <c r="AF365" s="60"/>
      <c r="AG365" s="61"/>
      <c r="AH365" s="61"/>
    </row>
    <row r="366" spans="2:34" s="47" customFormat="1" ht="18.75" hidden="1" x14ac:dyDescent="0.3">
      <c r="B366" s="45"/>
      <c r="C366" s="140" t="s">
        <v>59</v>
      </c>
      <c r="D366" s="141"/>
      <c r="E366" s="142"/>
      <c r="F366" s="73" t="e">
        <f>F367+F368+F369+F370</f>
        <v>#REF!</v>
      </c>
      <c r="G366" s="73" t="e">
        <f t="shared" ref="G366:S366" si="279">G367+G368+G369+G370</f>
        <v>#REF!</v>
      </c>
      <c r="H366" s="73" t="e">
        <f t="shared" si="279"/>
        <v>#REF!</v>
      </c>
      <c r="I366" s="73" t="e">
        <f t="shared" si="279"/>
        <v>#REF!</v>
      </c>
      <c r="J366" s="73" t="e">
        <f t="shared" si="279"/>
        <v>#REF!</v>
      </c>
      <c r="K366" s="73" t="e">
        <f t="shared" si="279"/>
        <v>#REF!</v>
      </c>
      <c r="L366" s="73" t="e">
        <f t="shared" si="279"/>
        <v>#REF!</v>
      </c>
      <c r="M366" s="73" t="e">
        <f t="shared" si="279"/>
        <v>#REF!</v>
      </c>
      <c r="N366" s="73" t="e">
        <f t="shared" si="279"/>
        <v>#REF!</v>
      </c>
      <c r="O366" s="73" t="e">
        <f t="shared" si="279"/>
        <v>#REF!</v>
      </c>
      <c r="P366" s="74" t="e">
        <f t="shared" si="279"/>
        <v>#REF!</v>
      </c>
      <c r="Q366" s="74" t="e">
        <f t="shared" si="279"/>
        <v>#REF!</v>
      </c>
      <c r="R366" s="74" t="e">
        <f t="shared" si="279"/>
        <v>#REF!</v>
      </c>
      <c r="S366" s="74" t="e">
        <f t="shared" si="279"/>
        <v>#REF!</v>
      </c>
      <c r="T366" s="74" t="e">
        <f>T367+T368+T369+T370</f>
        <v>#REF!</v>
      </c>
      <c r="U366" s="74" t="e">
        <f t="shared" ref="U366" si="280">U367+U368+U369+U370</f>
        <v>#REF!</v>
      </c>
      <c r="V366" s="75" t="e">
        <f>SUM(V367:V370)</f>
        <v>#REF!</v>
      </c>
      <c r="W366" s="46"/>
      <c r="X366" s="60"/>
      <c r="Y366" s="60"/>
      <c r="Z366" s="60"/>
      <c r="AA366" s="60"/>
      <c r="AB366" s="60"/>
      <c r="AC366" s="60"/>
      <c r="AD366" s="60"/>
      <c r="AE366" s="60"/>
      <c r="AF366" s="60"/>
      <c r="AG366" s="61"/>
      <c r="AH366" s="61"/>
    </row>
    <row r="367" spans="2:34" s="47" customFormat="1" ht="18.75" hidden="1" x14ac:dyDescent="0.3">
      <c r="B367" s="45"/>
      <c r="C367" s="140" t="s">
        <v>60</v>
      </c>
      <c r="D367" s="141"/>
      <c r="E367" s="142"/>
      <c r="F367" s="73" t="e">
        <f>(F59+#REF!)-F362</f>
        <v>#REF!</v>
      </c>
      <c r="G367" s="73" t="e">
        <f>(G59+#REF!)-G362</f>
        <v>#REF!</v>
      </c>
      <c r="H367" s="73" t="e">
        <f>(H59+#REF!)-H362</f>
        <v>#REF!</v>
      </c>
      <c r="I367" s="73" t="e">
        <f>(I59+#REF!)-I362</f>
        <v>#REF!</v>
      </c>
      <c r="J367" s="73" t="e">
        <f>(J59+#REF!)-J362</f>
        <v>#REF!</v>
      </c>
      <c r="K367" s="73" t="e">
        <f>(K59+#REF!)-K362</f>
        <v>#REF!</v>
      </c>
      <c r="L367" s="73" t="e">
        <f>(L59+#REF!)-L362</f>
        <v>#REF!</v>
      </c>
      <c r="M367" s="73" t="e">
        <f>(M59+#REF!)-M362</f>
        <v>#REF!</v>
      </c>
      <c r="N367" s="73" t="e">
        <f>(N59+#REF!)-N362</f>
        <v>#REF!</v>
      </c>
      <c r="O367" s="73" t="e">
        <f>(O59+#REF!)-O362</f>
        <v>#REF!</v>
      </c>
      <c r="P367" s="73" t="e">
        <f>(P59+#REF!)-P362</f>
        <v>#REF!</v>
      </c>
      <c r="Q367" s="73" t="e">
        <f>(Q59+#REF!)-Q362</f>
        <v>#REF!</v>
      </c>
      <c r="R367" s="73" t="e">
        <f>(R59+#REF!)-R362</f>
        <v>#REF!</v>
      </c>
      <c r="S367" s="73" t="e">
        <f>(S59+#REF!)-S362</f>
        <v>#REF!</v>
      </c>
      <c r="T367" s="73" t="e">
        <f>(T59+#REF!)-T362</f>
        <v>#REF!</v>
      </c>
      <c r="U367" s="73" t="e">
        <f>(U59+#REF!)-U362</f>
        <v>#REF!</v>
      </c>
      <c r="V367" s="75" t="e">
        <f>SUM(F367:U367)</f>
        <v>#REF!</v>
      </c>
      <c r="W367" s="46"/>
      <c r="X367" s="60"/>
      <c r="Y367" s="60"/>
      <c r="Z367" s="60"/>
      <c r="AA367" s="60"/>
      <c r="AB367" s="60"/>
      <c r="AC367" s="60"/>
      <c r="AD367" s="60"/>
      <c r="AE367" s="60"/>
      <c r="AF367" s="60"/>
      <c r="AG367" s="61"/>
      <c r="AH367" s="61"/>
    </row>
    <row r="368" spans="2:34" s="47" customFormat="1" ht="37.5" hidden="1" customHeight="1" x14ac:dyDescent="0.3">
      <c r="B368" s="45"/>
      <c r="C368" s="140" t="s">
        <v>53</v>
      </c>
      <c r="D368" s="141"/>
      <c r="E368" s="142"/>
      <c r="F368" s="73" t="e">
        <f>(F58+#REF!)-F363</f>
        <v>#REF!</v>
      </c>
      <c r="G368" s="73" t="e">
        <f>(G58+#REF!)-G363</f>
        <v>#REF!</v>
      </c>
      <c r="H368" s="73" t="e">
        <f>(H58+#REF!)-H363</f>
        <v>#REF!</v>
      </c>
      <c r="I368" s="73" t="e">
        <f>(I58+#REF!)-I363</f>
        <v>#REF!</v>
      </c>
      <c r="J368" s="73" t="e">
        <f>(J58+#REF!)-J363</f>
        <v>#REF!</v>
      </c>
      <c r="K368" s="73" t="e">
        <f>(K58+#REF!)-K363</f>
        <v>#REF!</v>
      </c>
      <c r="L368" s="73" t="e">
        <f>(L58+#REF!)-L363</f>
        <v>#REF!</v>
      </c>
      <c r="M368" s="73" t="e">
        <f>(M58+#REF!)-M363</f>
        <v>#REF!</v>
      </c>
      <c r="N368" s="73" t="e">
        <f>(N58+#REF!)-N363</f>
        <v>#REF!</v>
      </c>
      <c r="O368" s="73" t="e">
        <f>(O58+#REF!)-O363</f>
        <v>#REF!</v>
      </c>
      <c r="P368" s="73" t="e">
        <f>(P58+#REF!)-P363</f>
        <v>#REF!</v>
      </c>
      <c r="Q368" s="73" t="e">
        <f>(Q58+#REF!)-Q363</f>
        <v>#REF!</v>
      </c>
      <c r="R368" s="73" t="e">
        <f>(R58+#REF!)-R363</f>
        <v>#REF!</v>
      </c>
      <c r="S368" s="73" t="e">
        <f>(S58+#REF!)-S363</f>
        <v>#REF!</v>
      </c>
      <c r="T368" s="73" t="e">
        <f>(T58+#REF!)-T363</f>
        <v>#REF!</v>
      </c>
      <c r="U368" s="73" t="e">
        <f>(U58+#REF!)-U363</f>
        <v>#REF!</v>
      </c>
      <c r="V368" s="75" t="e">
        <f>SUM(F368:U368)</f>
        <v>#REF!</v>
      </c>
      <c r="W368" s="46"/>
      <c r="X368" s="60"/>
      <c r="Y368" s="60"/>
      <c r="Z368" s="60"/>
      <c r="AA368" s="60"/>
      <c r="AB368" s="60"/>
      <c r="AC368" s="60"/>
      <c r="AD368" s="60"/>
      <c r="AE368" s="60"/>
      <c r="AF368" s="60"/>
      <c r="AG368" s="61"/>
      <c r="AH368" s="61"/>
    </row>
    <row r="369" spans="2:34" s="47" customFormat="1" ht="37.5" hidden="1" customHeight="1" x14ac:dyDescent="0.3">
      <c r="B369" s="45"/>
      <c r="C369" s="140" t="s">
        <v>54</v>
      </c>
      <c r="D369" s="141"/>
      <c r="E369" s="142"/>
      <c r="F369" s="73" t="e">
        <f>(F57+#REF!)-F364</f>
        <v>#REF!</v>
      </c>
      <c r="G369" s="73" t="e">
        <f>(G57+#REF!)-G364</f>
        <v>#REF!</v>
      </c>
      <c r="H369" s="73" t="e">
        <f>(H57+#REF!)-H364</f>
        <v>#REF!</v>
      </c>
      <c r="I369" s="73" t="e">
        <f>(I57+#REF!)-I364</f>
        <v>#REF!</v>
      </c>
      <c r="J369" s="73" t="e">
        <f>(J57+#REF!)-J364</f>
        <v>#REF!</v>
      </c>
      <c r="K369" s="73" t="e">
        <f>(K57+#REF!)-K364</f>
        <v>#REF!</v>
      </c>
      <c r="L369" s="73" t="e">
        <f>(L57+#REF!)-L364</f>
        <v>#REF!</v>
      </c>
      <c r="M369" s="73" t="e">
        <f>(M57+#REF!)-M364</f>
        <v>#REF!</v>
      </c>
      <c r="N369" s="73" t="e">
        <f>(N57+#REF!)-N364</f>
        <v>#REF!</v>
      </c>
      <c r="O369" s="73" t="e">
        <f>(O57+#REF!)-O364</f>
        <v>#REF!</v>
      </c>
      <c r="P369" s="73" t="e">
        <f>(P57+#REF!)-P364</f>
        <v>#REF!</v>
      </c>
      <c r="Q369" s="73" t="e">
        <f>(Q57+#REF!)-Q364</f>
        <v>#REF!</v>
      </c>
      <c r="R369" s="73" t="e">
        <f>(R57+#REF!)-R364</f>
        <v>#REF!</v>
      </c>
      <c r="S369" s="73" t="e">
        <f>(S57+#REF!)-S364</f>
        <v>#REF!</v>
      </c>
      <c r="T369" s="73" t="e">
        <f>(T57+#REF!)-T364</f>
        <v>#REF!</v>
      </c>
      <c r="U369" s="73" t="e">
        <f>(U57+#REF!)-U364</f>
        <v>#REF!</v>
      </c>
      <c r="V369" s="75" t="e">
        <f>SUM(F369:U369)</f>
        <v>#REF!</v>
      </c>
      <c r="W369" s="46"/>
      <c r="X369" s="60"/>
      <c r="Y369" s="60"/>
      <c r="Z369" s="60"/>
      <c r="AA369" s="60"/>
      <c r="AB369" s="60"/>
      <c r="AC369" s="60"/>
      <c r="AD369" s="60"/>
      <c r="AE369" s="60"/>
      <c r="AF369" s="60"/>
      <c r="AG369" s="61"/>
      <c r="AH369" s="61"/>
    </row>
    <row r="370" spans="2:34" s="47" customFormat="1" ht="18.75" hidden="1" x14ac:dyDescent="0.3">
      <c r="B370" s="45"/>
      <c r="C370" s="140" t="s">
        <v>55</v>
      </c>
      <c r="D370" s="141"/>
      <c r="E370" s="142"/>
      <c r="F370" s="73">
        <f>(F60)-F365</f>
        <v>0</v>
      </c>
      <c r="G370" s="73" t="e">
        <f>(G60+#REF!)-G365</f>
        <v>#REF!</v>
      </c>
      <c r="H370" s="73" t="e">
        <f>(H60+#REF!)-H365</f>
        <v>#REF!</v>
      </c>
      <c r="I370" s="73" t="e">
        <f>(I60+#REF!)-I365</f>
        <v>#REF!</v>
      </c>
      <c r="J370" s="73" t="e">
        <f>(J60+#REF!)-J365</f>
        <v>#REF!</v>
      </c>
      <c r="K370" s="73" t="e">
        <f>(K60+#REF!)-K365</f>
        <v>#REF!</v>
      </c>
      <c r="L370" s="73" t="e">
        <f>(L60+#REF!)-L365</f>
        <v>#REF!</v>
      </c>
      <c r="M370" s="73" t="e">
        <f>(M60+#REF!)-M365</f>
        <v>#REF!</v>
      </c>
      <c r="N370" s="73" t="e">
        <f>(N60+#REF!)-N365</f>
        <v>#REF!</v>
      </c>
      <c r="O370" s="73" t="e">
        <f>(O60+#REF!)-O365</f>
        <v>#REF!</v>
      </c>
      <c r="P370" s="73" t="e">
        <f>(P60+#REF!)-P365</f>
        <v>#REF!</v>
      </c>
      <c r="Q370" s="73" t="e">
        <f>(Q60+#REF!)-Q365</f>
        <v>#REF!</v>
      </c>
      <c r="R370" s="73" t="e">
        <f>(R60+#REF!)-R365</f>
        <v>#REF!</v>
      </c>
      <c r="S370" s="73" t="e">
        <f>(S60+#REF!)-S365</f>
        <v>#REF!</v>
      </c>
      <c r="T370" s="73" t="e">
        <f>(T60+#REF!)-T365</f>
        <v>#REF!</v>
      </c>
      <c r="U370" s="73" t="e">
        <f>(U60+#REF!)-U365</f>
        <v>#REF!</v>
      </c>
      <c r="V370" s="75" t="e">
        <f>SUM(F370:U370)</f>
        <v>#REF!</v>
      </c>
      <c r="W370" s="46"/>
      <c r="X370" s="61"/>
      <c r="Y370" s="61"/>
      <c r="Z370" s="61"/>
      <c r="AA370" s="61"/>
      <c r="AB370" s="61"/>
      <c r="AC370" s="61"/>
      <c r="AD370" s="61"/>
      <c r="AE370" s="61"/>
      <c r="AF370" s="61"/>
      <c r="AG370" s="61"/>
      <c r="AH370" s="61"/>
    </row>
    <row r="371" spans="2:34" s="47" customFormat="1" ht="16.5" hidden="1" x14ac:dyDescent="0.25">
      <c r="B371" s="48"/>
      <c r="C371" s="49"/>
      <c r="D371" s="49"/>
      <c r="E371" s="49"/>
      <c r="F371" s="50"/>
      <c r="G371" s="50"/>
      <c r="H371" s="50"/>
      <c r="I371" s="50"/>
      <c r="J371" s="50"/>
      <c r="K371" s="50"/>
      <c r="L371" s="50"/>
      <c r="M371" s="50"/>
      <c r="N371" s="50"/>
      <c r="O371" s="50"/>
      <c r="P371" s="70"/>
      <c r="Q371" s="70"/>
      <c r="R371" s="70"/>
      <c r="S371" s="50"/>
      <c r="T371" s="50"/>
      <c r="U371" s="50"/>
      <c r="V371" s="51"/>
      <c r="W371" s="52"/>
      <c r="X371" s="62"/>
      <c r="Y371" s="62"/>
      <c r="Z371" s="62"/>
      <c r="AA371" s="62"/>
      <c r="AB371" s="62"/>
      <c r="AC371" s="62"/>
      <c r="AD371" s="62"/>
      <c r="AE371" s="62"/>
      <c r="AF371" s="62"/>
      <c r="AG371" s="62"/>
      <c r="AH371" s="62"/>
    </row>
    <row r="372" spans="2:34" s="47" customFormat="1" hidden="1" x14ac:dyDescent="0.25">
      <c r="B372" s="30"/>
      <c r="C372" s="30"/>
      <c r="D372" s="30"/>
      <c r="E372" s="30" t="s">
        <v>251</v>
      </c>
      <c r="F372" s="30"/>
      <c r="G372" s="30"/>
      <c r="H372" s="30"/>
      <c r="I372" s="30"/>
      <c r="J372" s="30"/>
      <c r="K372" s="30"/>
      <c r="L372" s="30"/>
      <c r="M372" s="30"/>
      <c r="N372" s="30"/>
      <c r="O372" s="30"/>
      <c r="P372" s="31">
        <v>3553413</v>
      </c>
      <c r="Q372" s="31">
        <v>3454649.3</v>
      </c>
      <c r="R372" s="31">
        <v>3631263.3</v>
      </c>
      <c r="S372" s="30"/>
      <c r="T372" s="30"/>
      <c r="U372" s="30"/>
      <c r="V372" s="30"/>
      <c r="W372" s="30"/>
      <c r="X372" s="62"/>
      <c r="Y372" s="62"/>
      <c r="Z372" s="62"/>
      <c r="AA372" s="62"/>
      <c r="AB372" s="62"/>
      <c r="AC372" s="62"/>
      <c r="AD372" s="62"/>
      <c r="AE372" s="62"/>
      <c r="AF372" s="62"/>
      <c r="AG372" s="62"/>
      <c r="AH372" s="62"/>
    </row>
    <row r="373" spans="2:34" s="47" customFormat="1" hidden="1" x14ac:dyDescent="0.25">
      <c r="B373" s="30"/>
      <c r="C373" s="30"/>
      <c r="D373" s="30"/>
      <c r="E373" s="30"/>
      <c r="F373" s="30"/>
      <c r="G373" s="30"/>
      <c r="H373" s="30"/>
      <c r="I373" s="30"/>
      <c r="J373" s="30"/>
      <c r="K373" s="30"/>
      <c r="L373" s="30"/>
      <c r="M373" s="30"/>
      <c r="N373" s="30"/>
      <c r="O373" s="30"/>
      <c r="P373" s="27"/>
      <c r="Q373" s="30"/>
      <c r="R373" s="30"/>
      <c r="S373" s="30"/>
      <c r="T373" s="30"/>
      <c r="U373" s="30"/>
      <c r="V373" s="30"/>
      <c r="W373" s="30"/>
      <c r="X373" s="62"/>
      <c r="Y373" s="62"/>
      <c r="Z373" s="62"/>
      <c r="AA373" s="62"/>
      <c r="AB373" s="62"/>
      <c r="AC373" s="62"/>
      <c r="AD373" s="62"/>
      <c r="AE373" s="62"/>
      <c r="AF373" s="62"/>
      <c r="AG373" s="62"/>
      <c r="AH373" s="62"/>
    </row>
    <row r="374" spans="2:34" s="47" customFormat="1" x14ac:dyDescent="0.25">
      <c r="B374" s="30"/>
      <c r="C374" s="30"/>
      <c r="D374" s="30"/>
      <c r="E374" s="30"/>
      <c r="F374" s="30"/>
      <c r="G374" s="30"/>
      <c r="H374" s="30"/>
      <c r="I374" s="30"/>
      <c r="J374" s="30"/>
      <c r="K374" s="30"/>
      <c r="L374" s="30"/>
      <c r="M374" s="30"/>
      <c r="N374" s="27"/>
      <c r="O374" s="27"/>
      <c r="P374" s="27"/>
      <c r="Q374" s="27"/>
      <c r="R374" s="27"/>
      <c r="S374" s="27"/>
      <c r="T374" s="27"/>
      <c r="U374" s="27"/>
      <c r="V374" s="27"/>
      <c r="W374" s="30"/>
      <c r="X374" s="62"/>
      <c r="Y374" s="62"/>
      <c r="Z374" s="62"/>
      <c r="AA374" s="62"/>
      <c r="AB374" s="62"/>
      <c r="AC374" s="62"/>
      <c r="AD374" s="62"/>
      <c r="AE374" s="62"/>
      <c r="AF374" s="62"/>
      <c r="AG374" s="62"/>
      <c r="AH374" s="62"/>
    </row>
    <row r="375" spans="2:34" s="47" customFormat="1" x14ac:dyDescent="0.25">
      <c r="B375" s="30"/>
      <c r="C375" s="30"/>
      <c r="D375" s="30"/>
      <c r="E375" s="30"/>
      <c r="F375" s="58"/>
      <c r="G375" s="30"/>
      <c r="H375" s="30"/>
      <c r="I375" s="30"/>
      <c r="J375" s="30"/>
      <c r="K375" s="30"/>
      <c r="L375" s="30"/>
      <c r="M375" s="30"/>
      <c r="N375" s="30"/>
      <c r="O375" s="30"/>
      <c r="P375" s="30"/>
      <c r="Q375" s="30"/>
      <c r="R375" s="30"/>
      <c r="S375" s="30"/>
      <c r="T375" s="57"/>
      <c r="U375" s="57"/>
      <c r="V375" s="30"/>
      <c r="W375" s="30"/>
      <c r="X375" s="62"/>
      <c r="Y375" s="62"/>
      <c r="Z375" s="62"/>
      <c r="AA375" s="62"/>
      <c r="AB375" s="62"/>
      <c r="AC375" s="62"/>
      <c r="AD375" s="62"/>
      <c r="AE375" s="62"/>
      <c r="AF375" s="62"/>
      <c r="AG375" s="62"/>
      <c r="AH375" s="62"/>
    </row>
    <row r="376" spans="2:34" s="47" customFormat="1" hidden="1" x14ac:dyDescent="0.25">
      <c r="B376" s="30"/>
      <c r="C376" s="30"/>
      <c r="D376" s="30"/>
      <c r="E376" s="30" t="s">
        <v>252</v>
      </c>
      <c r="F376" s="30"/>
      <c r="G376" s="30"/>
      <c r="H376" s="30"/>
      <c r="I376" s="30"/>
      <c r="J376" s="30"/>
      <c r="K376" s="27"/>
      <c r="L376" s="27"/>
      <c r="M376" s="27"/>
      <c r="N376" s="27"/>
      <c r="O376" s="27"/>
      <c r="P376" s="27" t="e">
        <f>P357-P372</f>
        <v>#REF!</v>
      </c>
      <c r="Q376" s="27" t="e">
        <f t="shared" ref="Q376:R376" si="281">Q357-Q372</f>
        <v>#REF!</v>
      </c>
      <c r="R376" s="27" t="e">
        <f t="shared" si="281"/>
        <v>#REF!</v>
      </c>
      <c r="S376" s="27"/>
      <c r="T376" s="27"/>
      <c r="U376" s="27"/>
      <c r="V376" s="30"/>
      <c r="W376" s="30"/>
      <c r="X376" s="32"/>
    </row>
    <row r="379" spans="2:34" x14ac:dyDescent="0.25">
      <c r="P379" s="27"/>
      <c r="Q379" s="27"/>
      <c r="R379" s="27"/>
      <c r="T379" s="57"/>
    </row>
  </sheetData>
  <customSheetViews>
    <customSheetView guid="{31C8B02F-7C41-43E0-9909-1E66942D583B}" scale="70" showPageBreaks="1" fitToPage="1" printArea="1" hiddenRows="1" view="pageBreakPreview" topLeftCell="A124">
      <selection activeCell="I138" sqref="I138"/>
      <rowBreaks count="4" manualBreakCount="4">
        <brk id="70" max="16" man="1"/>
        <brk id="94" max="16" man="1"/>
        <brk id="123" max="16" man="1"/>
        <brk id="158" max="16" man="1"/>
      </rowBreaks>
      <pageMargins left="0.39370078740157483" right="0.39370078740157483" top="0.78740157480314965" bottom="0.39370078740157483" header="0" footer="0"/>
      <pageSetup paperSize="9" scale="37" fitToHeight="5" orientation="landscape" r:id="rId1"/>
    </customSheetView>
    <customSheetView guid="{9D70D5E3-0143-446F-8218-48DEA6051D81}" scale="60" showPageBreaks="1" fitToPage="1" printArea="1" hiddenRows="1" view="pageBreakPreview" topLeftCell="A108">
      <selection activeCell="E113" sqref="E113:J117"/>
      <rowBreaks count="4" manualBreakCount="4">
        <brk id="72" max="16" man="1"/>
        <brk id="96" max="16" man="1"/>
        <brk id="125" max="16" man="1"/>
        <brk id="160" max="16" man="1"/>
      </rowBreaks>
      <pageMargins left="0.39370078740157483" right="0.39370078740157483" top="0.78740157480314965" bottom="0.39370078740157483" header="0" footer="0"/>
      <pageSetup paperSize="9" scale="37" fitToHeight="5" orientation="landscape" r:id="rId2"/>
    </customSheetView>
    <customSheetView guid="{05F53BCD-6124-4610-A572-5BF05AC0C8C2}" scale="90" showPageBreaks="1" fitToPage="1" printArea="1" hiddenRows="1" view="pageBreakPreview" topLeftCell="I90">
      <selection activeCell="U106" sqref="U106"/>
      <rowBreaks count="4" manualBreakCount="4">
        <brk id="72" max="16" man="1"/>
        <brk id="96" max="16" man="1"/>
        <brk id="125" max="16" man="1"/>
        <brk id="160" max="16" man="1"/>
      </rowBreaks>
      <pageMargins left="0.39370078740157483" right="0.39370078740157483" top="0.78740157480314965" bottom="0.39370078740157483" header="0" footer="0"/>
      <pageSetup paperSize="9" scale="37" fitToHeight="5" orientation="landscape" r:id="rId3"/>
    </customSheetView>
    <customSheetView guid="{71C54092-4C6C-4C8C-A265-91A972B62C66}" scale="70" showPageBreaks="1" fitToPage="1" printArea="1" hiddenRows="1" view="pageBreakPreview" topLeftCell="A135">
      <selection activeCell="K164" sqref="K164"/>
      <rowBreaks count="4" manualBreakCount="4">
        <brk id="72" max="16" man="1"/>
        <brk id="96" max="16" man="1"/>
        <brk id="125" max="16" man="1"/>
        <brk id="160" max="16" man="1"/>
      </rowBreaks>
      <pageMargins left="0.39370078740157483" right="0.39370078740157483" top="0.78740157480314965" bottom="0.39370078740157483" header="0" footer="0"/>
      <pageSetup paperSize="9" scale="48" fitToHeight="5" orientation="landscape" r:id="rId4"/>
    </customSheetView>
    <customSheetView guid="{FAA5BF70-F891-455C-AB72-06E16A862E91}" scale="70" showPageBreaks="1" printArea="1" hiddenRows="1" hiddenColumns="1" view="pageBreakPreview" topLeftCell="A9">
      <selection activeCell="U13" sqref="U13"/>
      <rowBreaks count="1" manualBreakCount="1">
        <brk id="147" max="21" man="1"/>
      </rowBreaks>
      <pageMargins left="0.39370078740157483" right="0.39370078740157483" top="0.78740157480314965" bottom="0.39370078740157483" header="0" footer="0"/>
      <pageSetup paperSize="9" scale="48" fitToHeight="5" orientation="landscape" r:id="rId5"/>
    </customSheetView>
  </customSheetViews>
  <mergeCells count="226">
    <mergeCell ref="E219:E223"/>
    <mergeCell ref="B219:B233"/>
    <mergeCell ref="C219:C233"/>
    <mergeCell ref="B199:B203"/>
    <mergeCell ref="D209:D213"/>
    <mergeCell ref="D214:D218"/>
    <mergeCell ref="D219:D223"/>
    <mergeCell ref="D224:D228"/>
    <mergeCell ref="D229:D233"/>
    <mergeCell ref="C370:E370"/>
    <mergeCell ref="C356:E356"/>
    <mergeCell ref="C357:E357"/>
    <mergeCell ref="C358:E358"/>
    <mergeCell ref="C359:E359"/>
    <mergeCell ref="C360:E360"/>
    <mergeCell ref="C361:E361"/>
    <mergeCell ref="C362:E362"/>
    <mergeCell ref="C363:E363"/>
    <mergeCell ref="C364:E364"/>
    <mergeCell ref="C365:E365"/>
    <mergeCell ref="C366:E366"/>
    <mergeCell ref="C367:E367"/>
    <mergeCell ref="C368:E368"/>
    <mergeCell ref="C369:E369"/>
    <mergeCell ref="B346:V346"/>
    <mergeCell ref="B347:W347"/>
    <mergeCell ref="B350:F350"/>
    <mergeCell ref="B351:F351"/>
    <mergeCell ref="V351:W351"/>
    <mergeCell ref="B353:B355"/>
    <mergeCell ref="C353:C354"/>
    <mergeCell ref="D353:V353"/>
    <mergeCell ref="B169:B173"/>
    <mergeCell ref="C169:C173"/>
    <mergeCell ref="B174:B183"/>
    <mergeCell ref="C174:C183"/>
    <mergeCell ref="B234:B248"/>
    <mergeCell ref="C234:C248"/>
    <mergeCell ref="E184:E188"/>
    <mergeCell ref="B184:B198"/>
    <mergeCell ref="C184:C198"/>
    <mergeCell ref="E204:E208"/>
    <mergeCell ref="B204:B218"/>
    <mergeCell ref="C204:C218"/>
    <mergeCell ref="E244:E248"/>
    <mergeCell ref="E239:E243"/>
    <mergeCell ref="E229:E233"/>
    <mergeCell ref="E194:E198"/>
    <mergeCell ref="D189:D193"/>
    <mergeCell ref="C144:C158"/>
    <mergeCell ref="E164:E168"/>
    <mergeCell ref="E179:E183"/>
    <mergeCell ref="D149:D153"/>
    <mergeCell ref="D169:D173"/>
    <mergeCell ref="D174:D178"/>
    <mergeCell ref="D179:D183"/>
    <mergeCell ref="B144:B158"/>
    <mergeCell ref="B164:B168"/>
    <mergeCell ref="B159:B163"/>
    <mergeCell ref="C159:C163"/>
    <mergeCell ref="D159:D163"/>
    <mergeCell ref="E159:E163"/>
    <mergeCell ref="F8:V8"/>
    <mergeCell ref="W8:W9"/>
    <mergeCell ref="E129:E133"/>
    <mergeCell ref="E139:E143"/>
    <mergeCell ref="E59:E63"/>
    <mergeCell ref="B59:B73"/>
    <mergeCell ref="C59:C73"/>
    <mergeCell ref="E74:E78"/>
    <mergeCell ref="E124:E128"/>
    <mergeCell ref="E69:E73"/>
    <mergeCell ref="E84:E88"/>
    <mergeCell ref="E109:E113"/>
    <mergeCell ref="E114:E118"/>
    <mergeCell ref="B114:B128"/>
    <mergeCell ref="C114:C128"/>
    <mergeCell ref="B54:B58"/>
    <mergeCell ref="C54:C58"/>
    <mergeCell ref="D54:D58"/>
    <mergeCell ref="B43:B47"/>
    <mergeCell ref="C12:W12"/>
    <mergeCell ref="B13:B17"/>
    <mergeCell ref="B8:B9"/>
    <mergeCell ref="C8:C9"/>
    <mergeCell ref="D8:D9"/>
    <mergeCell ref="E8:E9"/>
    <mergeCell ref="E294:E298"/>
    <mergeCell ref="E279:E283"/>
    <mergeCell ref="B279:B293"/>
    <mergeCell ref="C279:C293"/>
    <mergeCell ref="B269:B273"/>
    <mergeCell ref="C269:C273"/>
    <mergeCell ref="D269:D273"/>
    <mergeCell ref="E269:E273"/>
    <mergeCell ref="E289:E293"/>
    <mergeCell ref="E259:E263"/>
    <mergeCell ref="D274:D278"/>
    <mergeCell ref="E274:E278"/>
    <mergeCell ref="E284:E288"/>
    <mergeCell ref="B274:B278"/>
    <mergeCell ref="B249:B263"/>
    <mergeCell ref="D259:D263"/>
    <mergeCell ref="D279:D283"/>
    <mergeCell ref="D284:D288"/>
    <mergeCell ref="D289:D293"/>
    <mergeCell ref="C274:C278"/>
    <mergeCell ref="S2:W2"/>
    <mergeCell ref="S4:W4"/>
    <mergeCell ref="B6:W6"/>
    <mergeCell ref="E54:E58"/>
    <mergeCell ref="E119:E123"/>
    <mergeCell ref="E134:E138"/>
    <mergeCell ref="E64:E68"/>
    <mergeCell ref="E28:E32"/>
    <mergeCell ref="B33:B37"/>
    <mergeCell ref="C33:C37"/>
    <mergeCell ref="D33:D37"/>
    <mergeCell ref="E33:E37"/>
    <mergeCell ref="B38:B42"/>
    <mergeCell ref="C38:C42"/>
    <mergeCell ref="D38:D42"/>
    <mergeCell ref="E38:E42"/>
    <mergeCell ref="C43:C47"/>
    <mergeCell ref="D43:D47"/>
    <mergeCell ref="E43:E47"/>
    <mergeCell ref="B48:B52"/>
    <mergeCell ref="C48:C52"/>
    <mergeCell ref="D48:D52"/>
    <mergeCell ref="E48:E52"/>
    <mergeCell ref="B53:V53"/>
    <mergeCell ref="C13:C17"/>
    <mergeCell ref="D13:D17"/>
    <mergeCell ref="E13:E17"/>
    <mergeCell ref="B18:B22"/>
    <mergeCell ref="C18:C22"/>
    <mergeCell ref="D18:D22"/>
    <mergeCell ref="E18:E22"/>
    <mergeCell ref="B23:B27"/>
    <mergeCell ref="C23:C27"/>
    <mergeCell ref="D23:D27"/>
    <mergeCell ref="E23:E27"/>
    <mergeCell ref="B28:B32"/>
    <mergeCell ref="C28:C32"/>
    <mergeCell ref="D28:D32"/>
    <mergeCell ref="D69:D73"/>
    <mergeCell ref="D74:D78"/>
    <mergeCell ref="D79:D83"/>
    <mergeCell ref="D84:D88"/>
    <mergeCell ref="D114:D118"/>
    <mergeCell ref="D119:D123"/>
    <mergeCell ref="D59:D63"/>
    <mergeCell ref="D64:D68"/>
    <mergeCell ref="D89:D108"/>
    <mergeCell ref="E79:E83"/>
    <mergeCell ref="E89:E93"/>
    <mergeCell ref="E94:E98"/>
    <mergeCell ref="E99:E103"/>
    <mergeCell ref="E104:E108"/>
    <mergeCell ref="E249:E253"/>
    <mergeCell ref="E324:E328"/>
    <mergeCell ref="B294:B298"/>
    <mergeCell ref="C294:C298"/>
    <mergeCell ref="D294:D298"/>
    <mergeCell ref="D139:D143"/>
    <mergeCell ref="D144:D148"/>
    <mergeCell ref="D264:D268"/>
    <mergeCell ref="E264:E268"/>
    <mergeCell ref="C249:C263"/>
    <mergeCell ref="E254:E258"/>
    <mergeCell ref="D249:D253"/>
    <mergeCell ref="D254:D258"/>
    <mergeCell ref="E174:E178"/>
    <mergeCell ref="E189:E193"/>
    <mergeCell ref="C199:C203"/>
    <mergeCell ref="D199:D203"/>
    <mergeCell ref="E199:E203"/>
    <mergeCell ref="E209:E213"/>
    <mergeCell ref="D324:D328"/>
    <mergeCell ref="B264:B268"/>
    <mergeCell ref="C264:C268"/>
    <mergeCell ref="B314:B318"/>
    <mergeCell ref="C314:C318"/>
    <mergeCell ref="D314:D318"/>
    <mergeCell ref="B334:E338"/>
    <mergeCell ref="B339:E343"/>
    <mergeCell ref="D109:D113"/>
    <mergeCell ref="D134:D138"/>
    <mergeCell ref="E214:E218"/>
    <mergeCell ref="D194:D198"/>
    <mergeCell ref="D204:D208"/>
    <mergeCell ref="D239:D243"/>
    <mergeCell ref="D244:D248"/>
    <mergeCell ref="E224:E228"/>
    <mergeCell ref="E234:E238"/>
    <mergeCell ref="E169:E173"/>
    <mergeCell ref="E144:E148"/>
    <mergeCell ref="C164:C168"/>
    <mergeCell ref="D164:D168"/>
    <mergeCell ref="E149:E153"/>
    <mergeCell ref="E154:E158"/>
    <mergeCell ref="D184:D188"/>
    <mergeCell ref="C324:C333"/>
    <mergeCell ref="B324:B333"/>
    <mergeCell ref="E314:E318"/>
    <mergeCell ref="B74:B83"/>
    <mergeCell ref="C74:C83"/>
    <mergeCell ref="C84:C113"/>
    <mergeCell ref="B84:B113"/>
    <mergeCell ref="C129:C143"/>
    <mergeCell ref="B129:B143"/>
    <mergeCell ref="C319:C323"/>
    <mergeCell ref="B319:B323"/>
    <mergeCell ref="D124:D128"/>
    <mergeCell ref="D129:D133"/>
    <mergeCell ref="E304:E308"/>
    <mergeCell ref="E329:E333"/>
    <mergeCell ref="E309:E313"/>
    <mergeCell ref="E299:E303"/>
    <mergeCell ref="E319:E323"/>
    <mergeCell ref="B299:B313"/>
    <mergeCell ref="C299:C313"/>
    <mergeCell ref="D299:D303"/>
    <mergeCell ref="D304:D308"/>
    <mergeCell ref="D309:D313"/>
    <mergeCell ref="D319:D323"/>
  </mergeCells>
  <pageMargins left="0.39370078740157483" right="0.39370078740157483" top="1.1811023622047245" bottom="0.39370078740157483" header="0" footer="0"/>
  <pageSetup paperSize="9" scale="42" fitToHeight="0" orientation="landscape" useFirstPageNumber="1" r:id="rId6"/>
  <headerFooter differentFirst="1">
    <oddHeader xml:space="preserve">&amp;L
&amp;R&amp;"Times New Roman,обычный"&amp;32
</oddHeader>
  </headerFooter>
  <rowBreaks count="10" manualBreakCount="10">
    <brk id="52" min="1" max="22" man="1"/>
    <brk id="83" min="1" max="22" man="1"/>
    <brk id="113" min="1" max="22" man="1"/>
    <brk id="143" min="1" max="22" man="1"/>
    <brk id="173" min="1" max="22" man="1"/>
    <brk id="203" min="1" max="22" man="1"/>
    <brk id="233" min="1" max="22" man="1"/>
    <brk id="263" min="1" max="22" man="1"/>
    <brk id="293" min="1" max="22" man="1"/>
    <brk id="323" min="1" max="2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AA43"/>
  <sheetViews>
    <sheetView topLeftCell="N16" workbookViewId="0">
      <selection activeCell="X25" sqref="X25:AA34"/>
    </sheetView>
  </sheetViews>
  <sheetFormatPr defaultRowHeight="15" x14ac:dyDescent="0.25"/>
  <cols>
    <col min="4" max="4" width="15" bestFit="1" customWidth="1"/>
    <col min="6" max="6" width="11.42578125" bestFit="1" customWidth="1"/>
    <col min="8" max="8" width="11.42578125" bestFit="1" customWidth="1"/>
    <col min="12" max="12" width="21.140625" bestFit="1" customWidth="1"/>
    <col min="13" max="13" width="14.7109375" bestFit="1" customWidth="1"/>
    <col min="14" max="14" width="14.7109375" customWidth="1"/>
    <col min="16" max="16" width="12.42578125" bestFit="1" customWidth="1"/>
    <col min="17" max="17" width="14.5703125" customWidth="1"/>
    <col min="18" max="18" width="15" bestFit="1" customWidth="1"/>
    <col min="19" max="19" width="15.7109375" bestFit="1" customWidth="1"/>
    <col min="20" max="20" width="15.28515625" customWidth="1"/>
    <col min="21" max="21" width="16.42578125" customWidth="1"/>
    <col min="23" max="23" width="12.42578125" bestFit="1" customWidth="1"/>
    <col min="25" max="25" width="15" bestFit="1" customWidth="1"/>
    <col min="27" max="27" width="12.42578125" bestFit="1" customWidth="1"/>
  </cols>
  <sheetData>
    <row r="3" spans="3:21" x14ac:dyDescent="0.25">
      <c r="P3" t="s">
        <v>237</v>
      </c>
      <c r="Q3" t="s">
        <v>242</v>
      </c>
      <c r="R3" t="s">
        <v>239</v>
      </c>
      <c r="S3" t="s">
        <v>243</v>
      </c>
    </row>
    <row r="4" spans="3:21" ht="18.75" x14ac:dyDescent="0.3">
      <c r="C4" s="24" t="s">
        <v>237</v>
      </c>
      <c r="D4" s="24">
        <v>41564853</v>
      </c>
      <c r="E4" s="24"/>
      <c r="F4" s="53">
        <f>D4/1000</f>
        <v>41564.853000000003</v>
      </c>
      <c r="G4" s="24"/>
      <c r="H4" s="24">
        <v>41564.9</v>
      </c>
      <c r="I4" s="24"/>
      <c r="L4" s="54">
        <v>104410400</v>
      </c>
      <c r="M4" s="55">
        <v>104410.4</v>
      </c>
      <c r="N4" s="55"/>
      <c r="O4" t="s">
        <v>216</v>
      </c>
      <c r="P4" s="24">
        <v>0</v>
      </c>
      <c r="Q4" s="24">
        <v>816277140.76999998</v>
      </c>
      <c r="R4" s="24">
        <v>104410400</v>
      </c>
      <c r="S4" s="24">
        <v>920687540.76999998</v>
      </c>
      <c r="T4" s="24">
        <f>P4+Q4+R4</f>
        <v>920687540.76999998</v>
      </c>
      <c r="U4" s="24">
        <f>S4-T4</f>
        <v>0</v>
      </c>
    </row>
    <row r="5" spans="3:21" ht="18.75" x14ac:dyDescent="0.3">
      <c r="C5" s="24" t="s">
        <v>238</v>
      </c>
      <c r="D5" s="24">
        <v>1682460547</v>
      </c>
      <c r="E5" s="24"/>
      <c r="F5" s="53">
        <f t="shared" ref="F5:F7" si="0">D5/1000</f>
        <v>1682460.547</v>
      </c>
      <c r="G5" s="24"/>
      <c r="H5" s="24">
        <v>1682460.5</v>
      </c>
      <c r="I5" s="24"/>
      <c r="L5" s="54">
        <v>1428004128.6099999</v>
      </c>
      <c r="M5" s="55">
        <v>1428004.1</v>
      </c>
      <c r="N5" s="55"/>
      <c r="O5" t="s">
        <v>215</v>
      </c>
      <c r="P5" s="24">
        <v>0</v>
      </c>
      <c r="Q5" s="24">
        <v>814463559.23000002</v>
      </c>
      <c r="R5" s="24">
        <v>1302537887.4400001</v>
      </c>
      <c r="S5" s="24">
        <v>2117001446.6700001</v>
      </c>
      <c r="T5" s="24">
        <f t="shared" ref="T5:T17" si="1">P5+Q5+R5</f>
        <v>2117001446.6700001</v>
      </c>
      <c r="U5" s="24">
        <f t="shared" ref="U5:U17" si="2">S5-T5</f>
        <v>0</v>
      </c>
    </row>
    <row r="6" spans="3:21" ht="18.75" x14ac:dyDescent="0.3">
      <c r="C6" s="24" t="s">
        <v>239</v>
      </c>
      <c r="D6" s="24">
        <v>3005461473.3200002</v>
      </c>
      <c r="E6" s="24"/>
      <c r="F6" s="53">
        <f t="shared" si="0"/>
        <v>3005461.4733200003</v>
      </c>
      <c r="G6" s="24"/>
      <c r="H6" s="24">
        <v>3005461.5</v>
      </c>
      <c r="I6" s="24"/>
      <c r="L6" s="54">
        <v>598600</v>
      </c>
      <c r="M6" s="55">
        <v>598.6</v>
      </c>
      <c r="N6" s="55"/>
      <c r="O6" t="s">
        <v>213</v>
      </c>
      <c r="P6" s="24">
        <v>0</v>
      </c>
      <c r="Q6" s="24">
        <v>0</v>
      </c>
      <c r="R6" s="24">
        <v>598600</v>
      </c>
      <c r="S6" s="24">
        <v>598600</v>
      </c>
      <c r="T6" s="24">
        <f t="shared" si="1"/>
        <v>598600</v>
      </c>
      <c r="U6" s="24">
        <f t="shared" si="2"/>
        <v>0</v>
      </c>
    </row>
    <row r="7" spans="3:21" ht="18.75" x14ac:dyDescent="0.3">
      <c r="C7" s="24" t="s">
        <v>240</v>
      </c>
      <c r="D7" s="24">
        <f>D4+D5+D6</f>
        <v>4729486873.3199997</v>
      </c>
      <c r="E7" s="24"/>
      <c r="F7" s="53">
        <f t="shared" si="0"/>
        <v>4729486.8733199993</v>
      </c>
      <c r="G7" s="24"/>
      <c r="H7" s="24">
        <f>H4+H5+H6</f>
        <v>4729486.9000000004</v>
      </c>
      <c r="I7" s="24"/>
      <c r="L7" s="54">
        <v>53459358.530000001</v>
      </c>
      <c r="M7" s="55">
        <v>53459.5</v>
      </c>
      <c r="N7" s="55"/>
      <c r="O7" t="s">
        <v>214</v>
      </c>
      <c r="P7" s="24">
        <v>0</v>
      </c>
      <c r="Q7" s="24">
        <v>0</v>
      </c>
      <c r="R7" s="24">
        <v>58219100</v>
      </c>
      <c r="S7" s="24">
        <v>58219100</v>
      </c>
      <c r="T7" s="24">
        <f t="shared" si="1"/>
        <v>58219100</v>
      </c>
      <c r="U7" s="24">
        <f t="shared" si="2"/>
        <v>0</v>
      </c>
    </row>
    <row r="8" spans="3:21" ht="18.75" x14ac:dyDescent="0.3">
      <c r="C8" s="24" t="s">
        <v>241</v>
      </c>
      <c r="D8" s="24"/>
      <c r="E8" s="24"/>
      <c r="F8" s="24"/>
      <c r="G8" s="24"/>
      <c r="H8" s="24">
        <v>57977.8</v>
      </c>
      <c r="I8" s="24"/>
      <c r="L8" s="54">
        <v>7280000</v>
      </c>
      <c r="M8" s="55">
        <v>7280</v>
      </c>
      <c r="N8" s="55"/>
      <c r="O8" t="s">
        <v>212</v>
      </c>
      <c r="P8" s="24">
        <v>0</v>
      </c>
      <c r="Q8" s="24">
        <v>0</v>
      </c>
      <c r="R8" s="24">
        <v>7280000</v>
      </c>
      <c r="S8" s="24">
        <v>7280000</v>
      </c>
      <c r="T8" s="24">
        <f t="shared" si="1"/>
        <v>7280000</v>
      </c>
      <c r="U8" s="24">
        <f t="shared" si="2"/>
        <v>0</v>
      </c>
    </row>
    <row r="9" spans="3:21" ht="18.75" x14ac:dyDescent="0.3">
      <c r="C9" s="24"/>
      <c r="D9" s="24"/>
      <c r="E9" s="24"/>
      <c r="F9" s="24"/>
      <c r="G9" s="24"/>
      <c r="H9" s="24">
        <f>H7+H8</f>
        <v>4787464.7</v>
      </c>
      <c r="I9" s="24"/>
      <c r="L9" s="54">
        <v>14150000</v>
      </c>
      <c r="M9" s="55">
        <v>14150</v>
      </c>
      <c r="N9" s="55"/>
      <c r="O9" t="s">
        <v>211</v>
      </c>
      <c r="P9" s="24">
        <v>41564853</v>
      </c>
      <c r="Q9" s="24">
        <v>419847</v>
      </c>
      <c r="R9" s="24">
        <v>13950000</v>
      </c>
      <c r="S9" s="24">
        <v>55934700</v>
      </c>
      <c r="T9" s="24">
        <f t="shared" si="1"/>
        <v>55934700</v>
      </c>
      <c r="U9" s="24">
        <f>S9-T9</f>
        <v>0</v>
      </c>
    </row>
    <row r="10" spans="3:21" ht="18.75" x14ac:dyDescent="0.3">
      <c r="C10" s="24"/>
      <c r="D10" s="24"/>
      <c r="E10" s="24"/>
      <c r="F10" s="24"/>
      <c r="G10" s="24"/>
      <c r="H10" s="24"/>
      <c r="I10" s="24"/>
      <c r="L10" s="54">
        <v>116257595.58</v>
      </c>
      <c r="M10" s="55">
        <v>116257.60000000001</v>
      </c>
      <c r="N10" s="55"/>
      <c r="O10" t="s">
        <v>210</v>
      </c>
      <c r="P10" s="24">
        <v>0</v>
      </c>
      <c r="Q10" s="24">
        <v>0</v>
      </c>
      <c r="R10" s="24">
        <v>112434400</v>
      </c>
      <c r="S10" s="24">
        <v>112434400</v>
      </c>
      <c r="T10" s="24">
        <f t="shared" si="1"/>
        <v>112434400</v>
      </c>
      <c r="U10" s="24">
        <f t="shared" si="2"/>
        <v>0</v>
      </c>
    </row>
    <row r="11" spans="3:21" ht="18.75" x14ac:dyDescent="0.3">
      <c r="C11" s="24"/>
      <c r="D11" s="24">
        <v>4729486873.3199997</v>
      </c>
      <c r="E11" s="24"/>
      <c r="F11" s="24"/>
      <c r="G11" s="24"/>
      <c r="H11" s="24"/>
      <c r="I11" s="24"/>
      <c r="L11" s="54">
        <v>941156536.75</v>
      </c>
      <c r="M11" s="55">
        <v>941156.5</v>
      </c>
      <c r="N11" s="55"/>
      <c r="O11" t="s">
        <v>209</v>
      </c>
      <c r="P11" s="24">
        <v>0</v>
      </c>
      <c r="Q11" s="24">
        <v>0</v>
      </c>
      <c r="R11" s="24">
        <v>937588736.75</v>
      </c>
      <c r="S11" s="24">
        <v>937588736.75</v>
      </c>
      <c r="T11" s="24">
        <f t="shared" si="1"/>
        <v>937588736.75</v>
      </c>
      <c r="U11" s="24">
        <f t="shared" si="2"/>
        <v>0</v>
      </c>
    </row>
    <row r="12" spans="3:21" ht="18.75" x14ac:dyDescent="0.3">
      <c r="C12" s="24"/>
      <c r="D12" s="24"/>
      <c r="E12" s="24"/>
      <c r="F12" s="24"/>
      <c r="G12" s="24"/>
      <c r="H12" s="24"/>
      <c r="I12" s="24"/>
      <c r="L12" s="54">
        <v>1006625</v>
      </c>
      <c r="M12" s="55">
        <v>1006.6</v>
      </c>
      <c r="N12" s="55"/>
      <c r="O12" t="s">
        <v>207</v>
      </c>
      <c r="P12" s="24">
        <v>0</v>
      </c>
      <c r="Q12" s="24">
        <v>0</v>
      </c>
      <c r="R12" s="24">
        <v>1006625</v>
      </c>
      <c r="S12" s="24">
        <v>1006625</v>
      </c>
      <c r="T12" s="24">
        <f t="shared" si="1"/>
        <v>1006625</v>
      </c>
      <c r="U12" s="24">
        <f t="shared" si="2"/>
        <v>0</v>
      </c>
    </row>
    <row r="13" spans="3:21" ht="18.75" x14ac:dyDescent="0.3">
      <c r="L13" s="54">
        <v>30948600</v>
      </c>
      <c r="M13" s="55">
        <v>30948.6</v>
      </c>
      <c r="N13" s="55"/>
      <c r="O13" t="s">
        <v>206</v>
      </c>
      <c r="P13" s="24">
        <v>0</v>
      </c>
      <c r="Q13" s="24">
        <v>50000000</v>
      </c>
      <c r="R13" s="24">
        <v>30948600</v>
      </c>
      <c r="S13" s="24">
        <v>80948600</v>
      </c>
      <c r="T13" s="24">
        <f t="shared" si="1"/>
        <v>80948600</v>
      </c>
      <c r="U13" s="24">
        <f t="shared" si="2"/>
        <v>0</v>
      </c>
    </row>
    <row r="14" spans="3:21" ht="18.75" x14ac:dyDescent="0.3">
      <c r="D14" s="24">
        <f>D7-D11</f>
        <v>0</v>
      </c>
      <c r="L14" s="54">
        <v>15780600</v>
      </c>
      <c r="M14" s="55">
        <v>15780.6</v>
      </c>
      <c r="N14" s="55"/>
      <c r="O14" t="s">
        <v>205</v>
      </c>
      <c r="P14" s="24">
        <v>0</v>
      </c>
      <c r="Q14" s="24">
        <v>0</v>
      </c>
      <c r="R14" s="24">
        <v>23467600</v>
      </c>
      <c r="S14" s="24">
        <v>23467600</v>
      </c>
      <c r="T14" s="24">
        <f t="shared" si="1"/>
        <v>23467600</v>
      </c>
      <c r="U14" s="24">
        <f t="shared" si="2"/>
        <v>0</v>
      </c>
    </row>
    <row r="15" spans="3:21" ht="18.75" x14ac:dyDescent="0.3">
      <c r="L15" s="54">
        <v>223477520.55000001</v>
      </c>
      <c r="M15" s="55">
        <v>223477.5</v>
      </c>
      <c r="N15" s="55"/>
      <c r="O15" t="s">
        <v>204</v>
      </c>
      <c r="P15" s="24">
        <v>0</v>
      </c>
      <c r="Q15" s="24">
        <v>1300000</v>
      </c>
      <c r="R15" s="24">
        <v>172458416.13</v>
      </c>
      <c r="S15" s="24">
        <v>173758416.13</v>
      </c>
      <c r="T15" s="24">
        <f t="shared" si="1"/>
        <v>173758416.13</v>
      </c>
      <c r="U15" s="24">
        <f t="shared" si="2"/>
        <v>0</v>
      </c>
    </row>
    <row r="16" spans="3:21" ht="18.75" x14ac:dyDescent="0.3">
      <c r="L16" s="54">
        <v>68931500</v>
      </c>
      <c r="M16" s="55">
        <v>68931.5</v>
      </c>
      <c r="N16" s="55"/>
      <c r="O16" t="s">
        <v>203</v>
      </c>
      <c r="P16" s="24">
        <v>0</v>
      </c>
      <c r="Q16" s="24">
        <v>0</v>
      </c>
      <c r="R16" s="24">
        <v>68807308</v>
      </c>
      <c r="S16" s="24">
        <v>68807308</v>
      </c>
      <c r="T16" s="24">
        <f t="shared" si="1"/>
        <v>68807308</v>
      </c>
      <c r="U16" s="24">
        <f t="shared" si="2"/>
        <v>0</v>
      </c>
    </row>
    <row r="17" spans="12:27" ht="18.75" x14ac:dyDescent="0.3">
      <c r="L17" s="54">
        <f>L4+L5+L6+L7+L8+L9+L10+L11+L12+L13+L14+L15+L16</f>
        <v>3005461465.02</v>
      </c>
      <c r="M17" s="55">
        <f>M4+M5+M6+M7+M8+M9+M10+M11+M12+M13+M14+M15+M16</f>
        <v>3005461.5000000005</v>
      </c>
      <c r="N17" s="55"/>
      <c r="P17" s="24">
        <f>SUM(P4:P16)</f>
        <v>41564853</v>
      </c>
      <c r="Q17" s="24">
        <f t="shared" ref="Q17:S17" si="3">SUM(Q4:Q16)</f>
        <v>1682460547</v>
      </c>
      <c r="R17" s="24">
        <f t="shared" si="3"/>
        <v>2833707673.3200002</v>
      </c>
      <c r="S17" s="24">
        <f t="shared" si="3"/>
        <v>4557733073.3200006</v>
      </c>
      <c r="T17" s="24">
        <f t="shared" si="1"/>
        <v>4557733073.3199997</v>
      </c>
      <c r="U17" s="24">
        <f t="shared" si="2"/>
        <v>0</v>
      </c>
    </row>
    <row r="18" spans="12:27" x14ac:dyDescent="0.25">
      <c r="P18" s="24"/>
      <c r="Q18" s="24"/>
      <c r="R18" s="24"/>
      <c r="S18" s="24"/>
      <c r="T18" s="24"/>
      <c r="U18" s="24"/>
    </row>
    <row r="19" spans="12:27" x14ac:dyDescent="0.25">
      <c r="P19" s="53">
        <f>P17/1000</f>
        <v>41564.853000000003</v>
      </c>
      <c r="Q19" s="53">
        <f t="shared" ref="Q19:T19" si="4">Q17/1000</f>
        <v>1682460.547</v>
      </c>
      <c r="R19" s="53">
        <f t="shared" si="4"/>
        <v>2833707.6733200001</v>
      </c>
      <c r="S19" s="53">
        <f t="shared" si="4"/>
        <v>4557733.0733200004</v>
      </c>
      <c r="T19" s="53">
        <f t="shared" si="4"/>
        <v>4557733.0733199995</v>
      </c>
      <c r="U19" s="24"/>
      <c r="W19" s="53">
        <f>41564.9+1682460.5+2833707.7</f>
        <v>4557733.0999999996</v>
      </c>
      <c r="Y19" s="53">
        <f>T19-W19</f>
        <v>-2.6680000126361847E-2</v>
      </c>
    </row>
    <row r="20" spans="12:27" x14ac:dyDescent="0.25">
      <c r="P20" s="24"/>
      <c r="Q20" s="24"/>
      <c r="R20" s="24"/>
      <c r="S20" s="24"/>
      <c r="T20" s="24"/>
      <c r="U20" s="24"/>
    </row>
    <row r="21" spans="12:27" x14ac:dyDescent="0.25">
      <c r="P21" s="24"/>
      <c r="Q21" s="24"/>
      <c r="R21" s="24"/>
      <c r="S21" s="24"/>
      <c r="T21" s="24"/>
      <c r="U21" s="24"/>
    </row>
    <row r="22" spans="12:27" x14ac:dyDescent="0.25">
      <c r="P22" s="24"/>
      <c r="Q22" s="24"/>
      <c r="R22" s="24"/>
      <c r="S22" s="24"/>
      <c r="T22" s="24"/>
      <c r="U22" s="24"/>
    </row>
    <row r="23" spans="12:27" x14ac:dyDescent="0.25">
      <c r="P23" s="24"/>
      <c r="Q23" s="24"/>
      <c r="R23" s="56">
        <v>45532</v>
      </c>
      <c r="S23" s="24"/>
      <c r="T23" s="24"/>
      <c r="U23" s="24"/>
    </row>
    <row r="24" spans="12:27" x14ac:dyDescent="0.25">
      <c r="P24" t="s">
        <v>237</v>
      </c>
      <c r="Q24" t="s">
        <v>242</v>
      </c>
      <c r="R24" t="s">
        <v>239</v>
      </c>
      <c r="S24" t="s">
        <v>243</v>
      </c>
    </row>
    <row r="25" spans="12:27" x14ac:dyDescent="0.25">
      <c r="O25" t="s">
        <v>216</v>
      </c>
      <c r="P25" s="24">
        <v>0</v>
      </c>
      <c r="Q25" s="24">
        <v>816277140.76999998</v>
      </c>
      <c r="R25" s="24">
        <v>104410400</v>
      </c>
      <c r="S25" s="24">
        <v>920687540.76999998</v>
      </c>
      <c r="T25" s="24">
        <f>P25+Q25+R25</f>
        <v>920687540.76999998</v>
      </c>
      <c r="U25" s="24">
        <f>S25-T25</f>
        <v>0</v>
      </c>
      <c r="X25" t="s">
        <v>244</v>
      </c>
      <c r="Y25" s="24">
        <f>R25+R26+R27+R28+R29</f>
        <v>1593752487.4399998</v>
      </c>
      <c r="AA25" s="53">
        <f>Y25/1000</f>
        <v>1593752.4874399998</v>
      </c>
    </row>
    <row r="26" spans="12:27" x14ac:dyDescent="0.25">
      <c r="O26" t="s">
        <v>215</v>
      </c>
      <c r="P26" s="24">
        <v>0</v>
      </c>
      <c r="Q26" s="24">
        <v>814463559.23000002</v>
      </c>
      <c r="R26" s="24">
        <v>1428004128.6099999</v>
      </c>
      <c r="S26" s="24">
        <v>2242467687.8400002</v>
      </c>
      <c r="T26" s="24">
        <f t="shared" ref="T26:T38" si="5">P26+Q26+R26</f>
        <v>2242467687.8400002</v>
      </c>
      <c r="U26" s="24">
        <f t="shared" ref="U26:U29" si="6">S26-T26</f>
        <v>0</v>
      </c>
      <c r="X26" t="s">
        <v>245</v>
      </c>
      <c r="Y26" s="24">
        <f>R30+R31</f>
        <v>130407595.58</v>
      </c>
      <c r="AA26" s="53">
        <f t="shared" ref="AA26:AA30" si="7">Y26/1000</f>
        <v>130407.59557999999</v>
      </c>
    </row>
    <row r="27" spans="12:27" x14ac:dyDescent="0.25">
      <c r="O27" t="s">
        <v>213</v>
      </c>
      <c r="P27" s="24">
        <v>0</v>
      </c>
      <c r="Q27" s="24">
        <v>0</v>
      </c>
      <c r="R27" s="24">
        <v>598600</v>
      </c>
      <c r="S27" s="24">
        <v>598600</v>
      </c>
      <c r="T27" s="24">
        <f t="shared" si="5"/>
        <v>598600</v>
      </c>
      <c r="U27" s="24">
        <f t="shared" si="6"/>
        <v>0</v>
      </c>
      <c r="X27" t="s">
        <v>246</v>
      </c>
      <c r="Y27" s="24">
        <f>R32+R33+R34</f>
        <v>973111761.75</v>
      </c>
      <c r="AA27" s="53">
        <f t="shared" si="7"/>
        <v>973111.76174999995</v>
      </c>
    </row>
    <row r="28" spans="12:27" x14ac:dyDescent="0.25">
      <c r="O28" t="s">
        <v>214</v>
      </c>
      <c r="P28" s="24">
        <v>0</v>
      </c>
      <c r="Q28" s="24">
        <v>0</v>
      </c>
      <c r="R28" s="24">
        <v>53459358.829999998</v>
      </c>
      <c r="S28" s="24">
        <v>53459358.829999998</v>
      </c>
      <c r="T28" s="24">
        <f t="shared" si="5"/>
        <v>53459358.829999998</v>
      </c>
      <c r="U28" s="24">
        <f t="shared" si="6"/>
        <v>0</v>
      </c>
      <c r="X28" t="s">
        <v>247</v>
      </c>
      <c r="Y28" s="24">
        <f>R35+R36</f>
        <v>239258120.55000001</v>
      </c>
      <c r="AA28" s="53">
        <f t="shared" si="7"/>
        <v>239258.12055000002</v>
      </c>
    </row>
    <row r="29" spans="12:27" x14ac:dyDescent="0.25">
      <c r="O29" t="s">
        <v>212</v>
      </c>
      <c r="P29" s="24">
        <v>0</v>
      </c>
      <c r="Q29" s="24">
        <v>0</v>
      </c>
      <c r="R29" s="24">
        <v>7280000</v>
      </c>
      <c r="S29" s="24">
        <v>7280000</v>
      </c>
      <c r="T29" s="24">
        <f t="shared" si="5"/>
        <v>7280000</v>
      </c>
      <c r="U29" s="24">
        <f t="shared" si="6"/>
        <v>0</v>
      </c>
      <c r="X29" t="s">
        <v>248</v>
      </c>
      <c r="Y29" s="24">
        <f>R37</f>
        <v>68931508</v>
      </c>
      <c r="AA29" s="53">
        <f t="shared" si="7"/>
        <v>68931.508000000002</v>
      </c>
    </row>
    <row r="30" spans="12:27" x14ac:dyDescent="0.25">
      <c r="O30" t="s">
        <v>211</v>
      </c>
      <c r="P30" s="24">
        <v>41564853</v>
      </c>
      <c r="Q30" s="24">
        <v>419847</v>
      </c>
      <c r="R30" s="24">
        <v>14150000</v>
      </c>
      <c r="S30" s="24">
        <v>56134700</v>
      </c>
      <c r="T30" s="24">
        <f t="shared" si="5"/>
        <v>56134700</v>
      </c>
      <c r="U30" s="24">
        <f>S30-T30</f>
        <v>0</v>
      </c>
      <c r="X30" t="s">
        <v>240</v>
      </c>
      <c r="Y30" s="24">
        <f>Y25+Y26+Y27+Y28+Y29</f>
        <v>3005461473.3199997</v>
      </c>
      <c r="AA30" s="53">
        <f t="shared" si="7"/>
        <v>3005461.4733199999</v>
      </c>
    </row>
    <row r="31" spans="12:27" x14ac:dyDescent="0.25">
      <c r="O31" t="s">
        <v>210</v>
      </c>
      <c r="P31" s="24">
        <v>0</v>
      </c>
      <c r="Q31" s="24">
        <v>0</v>
      </c>
      <c r="R31" s="24">
        <v>116257595.58</v>
      </c>
      <c r="S31" s="24">
        <v>116257595.58</v>
      </c>
      <c r="T31" s="24">
        <f t="shared" si="5"/>
        <v>116257595.58</v>
      </c>
      <c r="U31" s="24">
        <f t="shared" ref="U31:U38" si="8">S31-T31</f>
        <v>0</v>
      </c>
    </row>
    <row r="32" spans="12:27" x14ac:dyDescent="0.25">
      <c r="O32" t="s">
        <v>209</v>
      </c>
      <c r="P32" s="24">
        <v>0</v>
      </c>
      <c r="Q32" s="24">
        <v>0</v>
      </c>
      <c r="R32" s="24">
        <v>941156536.75</v>
      </c>
      <c r="S32" s="24">
        <v>941156536.75</v>
      </c>
      <c r="T32" s="24">
        <f t="shared" si="5"/>
        <v>941156536.75</v>
      </c>
      <c r="U32" s="24">
        <f t="shared" si="8"/>
        <v>0</v>
      </c>
      <c r="AA32" s="53">
        <f>1593752.5+130407.6+973111.8+239258.1+68931.5</f>
        <v>3005461.5000000005</v>
      </c>
    </row>
    <row r="33" spans="15:25" x14ac:dyDescent="0.25">
      <c r="O33" t="s">
        <v>207</v>
      </c>
      <c r="P33" s="24">
        <v>0</v>
      </c>
      <c r="Q33" s="24">
        <v>0</v>
      </c>
      <c r="R33" s="24">
        <v>1006625</v>
      </c>
      <c r="S33" s="24">
        <v>1006625</v>
      </c>
      <c r="T33" s="24">
        <f t="shared" si="5"/>
        <v>1006625</v>
      </c>
      <c r="U33" s="24">
        <f t="shared" si="8"/>
        <v>0</v>
      </c>
      <c r="Y33" s="24">
        <f>Y30-R38</f>
        <v>0</v>
      </c>
    </row>
    <row r="34" spans="15:25" x14ac:dyDescent="0.25">
      <c r="O34" t="s">
        <v>206</v>
      </c>
      <c r="P34" s="24">
        <v>0</v>
      </c>
      <c r="Q34" s="24">
        <v>50000000</v>
      </c>
      <c r="R34" s="24">
        <v>30948600</v>
      </c>
      <c r="S34" s="24">
        <v>80948600</v>
      </c>
      <c r="T34" s="24">
        <f t="shared" si="5"/>
        <v>80948600</v>
      </c>
      <c r="U34" s="24">
        <f t="shared" si="8"/>
        <v>0</v>
      </c>
    </row>
    <row r="35" spans="15:25" x14ac:dyDescent="0.25">
      <c r="O35" t="s">
        <v>205</v>
      </c>
      <c r="P35" s="24">
        <v>0</v>
      </c>
      <c r="Q35" s="24">
        <v>0</v>
      </c>
      <c r="R35" s="24">
        <v>15780600</v>
      </c>
      <c r="S35" s="24">
        <v>15780600</v>
      </c>
      <c r="T35" s="24">
        <f t="shared" si="5"/>
        <v>15780600</v>
      </c>
      <c r="U35" s="24">
        <f t="shared" si="8"/>
        <v>0</v>
      </c>
    </row>
    <row r="36" spans="15:25" x14ac:dyDescent="0.25">
      <c r="O36" t="s">
        <v>204</v>
      </c>
      <c r="P36" s="24">
        <v>0</v>
      </c>
      <c r="Q36" s="24">
        <v>1300000</v>
      </c>
      <c r="R36" s="24">
        <v>223477520.55000001</v>
      </c>
      <c r="S36" s="24">
        <v>224777520.55000001</v>
      </c>
      <c r="T36" s="24">
        <f t="shared" si="5"/>
        <v>224777520.55000001</v>
      </c>
      <c r="U36" s="24">
        <f t="shared" si="8"/>
        <v>0</v>
      </c>
    </row>
    <row r="37" spans="15:25" x14ac:dyDescent="0.25">
      <c r="O37" t="s">
        <v>203</v>
      </c>
      <c r="P37" s="24">
        <v>0</v>
      </c>
      <c r="Q37" s="24">
        <v>0</v>
      </c>
      <c r="R37" s="24">
        <v>68931508</v>
      </c>
      <c r="S37" s="24">
        <v>68931508</v>
      </c>
      <c r="T37" s="24">
        <f t="shared" si="5"/>
        <v>68931508</v>
      </c>
      <c r="U37" s="24">
        <f t="shared" si="8"/>
        <v>0</v>
      </c>
    </row>
    <row r="38" spans="15:25" x14ac:dyDescent="0.25">
      <c r="P38" s="24">
        <f>SUM(P25:P37)</f>
        <v>41564853</v>
      </c>
      <c r="Q38" s="24">
        <f t="shared" ref="Q38:R38" si="9">SUM(Q25:Q37)</f>
        <v>1682460547</v>
      </c>
      <c r="R38" s="24">
        <f t="shared" si="9"/>
        <v>3005461473.3199997</v>
      </c>
      <c r="S38" s="24">
        <f>P37+SUM(S25:S37)</f>
        <v>4729486873.3200006</v>
      </c>
      <c r="T38" s="24">
        <f t="shared" si="5"/>
        <v>4729486873.3199997</v>
      </c>
      <c r="U38" s="24">
        <f t="shared" si="8"/>
        <v>0</v>
      </c>
    </row>
    <row r="40" spans="15:25" x14ac:dyDescent="0.25">
      <c r="S40" s="24">
        <v>4729486873.3199997</v>
      </c>
    </row>
    <row r="42" spans="15:25" x14ac:dyDescent="0.25">
      <c r="S42" s="24">
        <f>S38-S40</f>
        <v>0</v>
      </c>
    </row>
    <row r="43" spans="15:25" x14ac:dyDescent="0.25">
      <c r="P43" s="53">
        <f>P38/1000</f>
        <v>41564.853000000003</v>
      </c>
      <c r="Q43" s="53">
        <f t="shared" ref="Q43:S43" si="10">Q38/1000</f>
        <v>1682460.547</v>
      </c>
      <c r="R43" s="53">
        <f t="shared" si="10"/>
        <v>3005461.4733199999</v>
      </c>
      <c r="S43" s="53">
        <f t="shared" si="10"/>
        <v>4729486.8733200002</v>
      </c>
      <c r="T43" s="53"/>
      <c r="U43" s="53">
        <f>41564.9+1682460.5+3005461.5</f>
        <v>4729486.9000000004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0"/>
  <sheetViews>
    <sheetView topLeftCell="G132" workbookViewId="0">
      <selection activeCell="N141" sqref="N141"/>
    </sheetView>
  </sheetViews>
  <sheetFormatPr defaultRowHeight="15" x14ac:dyDescent="0.25"/>
  <cols>
    <col min="3" max="3" width="9.140625" customWidth="1"/>
    <col min="4" max="4" width="10.28515625" customWidth="1"/>
    <col min="5" max="13" width="14.85546875" customWidth="1"/>
    <col min="14" max="16" width="14.85546875" style="1" customWidth="1"/>
    <col min="17" max="17" width="14.85546875" customWidth="1"/>
  </cols>
  <sheetData>
    <row r="1" spans="1:18" x14ac:dyDescent="0.25">
      <c r="A1" t="s">
        <v>61</v>
      </c>
      <c r="B1" t="s">
        <v>1</v>
      </c>
      <c r="C1" t="s">
        <v>161</v>
      </c>
      <c r="D1" t="s">
        <v>162</v>
      </c>
      <c r="E1" t="s">
        <v>163</v>
      </c>
      <c r="F1" t="s">
        <v>164</v>
      </c>
    </row>
    <row r="2" spans="1:18" x14ac:dyDescent="0.25"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>
        <v>2021</v>
      </c>
    </row>
    <row r="3" spans="1:18" x14ac:dyDescent="0.25">
      <c r="A3" t="s">
        <v>165</v>
      </c>
      <c r="B3">
        <v>2022</v>
      </c>
    </row>
    <row r="4" spans="1:18" x14ac:dyDescent="0.25">
      <c r="A4" t="s">
        <v>165</v>
      </c>
      <c r="B4">
        <v>2023</v>
      </c>
    </row>
    <row r="5" spans="1:18" x14ac:dyDescent="0.25">
      <c r="A5" t="s">
        <v>165</v>
      </c>
      <c r="B5">
        <v>2024</v>
      </c>
    </row>
    <row r="6" spans="1:18" x14ac:dyDescent="0.25">
      <c r="A6" t="s">
        <v>165</v>
      </c>
      <c r="B6">
        <v>2025</v>
      </c>
    </row>
    <row r="7" spans="1:18" x14ac:dyDescent="0.25">
      <c r="A7" t="s">
        <v>165</v>
      </c>
      <c r="B7" t="s">
        <v>9</v>
      </c>
    </row>
    <row r="8" spans="1:18" x14ac:dyDescent="0.25">
      <c r="A8">
        <v>1</v>
      </c>
      <c r="B8">
        <v>2</v>
      </c>
      <c r="C8">
        <v>3</v>
      </c>
      <c r="D8">
        <v>4</v>
      </c>
      <c r="E8" s="24"/>
      <c r="F8" s="24"/>
      <c r="G8" s="24"/>
      <c r="H8" s="24"/>
      <c r="I8" s="24"/>
      <c r="J8" s="24"/>
      <c r="K8" s="24"/>
      <c r="L8" s="24"/>
      <c r="M8" s="24"/>
      <c r="N8" s="26"/>
      <c r="O8" s="26"/>
      <c r="P8" s="26"/>
      <c r="Q8" s="24"/>
      <c r="R8">
        <v>17</v>
      </c>
    </row>
    <row r="9" spans="1:18" x14ac:dyDescent="0.25">
      <c r="A9">
        <v>1</v>
      </c>
      <c r="B9" t="s">
        <v>166</v>
      </c>
      <c r="C9" t="s">
        <v>167</v>
      </c>
      <c r="D9" t="s">
        <v>168</v>
      </c>
      <c r="E9" s="24">
        <v>1331058.3</v>
      </c>
      <c r="F9" s="24">
        <v>1526508.5</v>
      </c>
      <c r="G9" s="24">
        <v>2490024.2999999998</v>
      </c>
      <c r="H9" s="24">
        <v>2240192</v>
      </c>
      <c r="I9" s="24">
        <v>2322505.2000000002</v>
      </c>
      <c r="J9" s="24">
        <v>1953328.1</v>
      </c>
      <c r="K9" s="24">
        <v>1881817.1</v>
      </c>
      <c r="L9" s="24">
        <v>2056682.3</v>
      </c>
      <c r="M9" s="24">
        <v>2580739.7999999998</v>
      </c>
      <c r="N9" s="26">
        <v>2555815.2999999998</v>
      </c>
      <c r="O9" s="26">
        <v>1904408</v>
      </c>
      <c r="P9" s="26">
        <v>22843078.899999999</v>
      </c>
      <c r="Q9" s="24">
        <f>SUM(E9:O9)-P9</f>
        <v>0</v>
      </c>
      <c r="R9" t="s">
        <v>11</v>
      </c>
    </row>
    <row r="10" spans="1:18" x14ac:dyDescent="0.25">
      <c r="E10">
        <v>0</v>
      </c>
      <c r="F10" s="24">
        <v>1400</v>
      </c>
      <c r="G10" s="24">
        <v>638455.5</v>
      </c>
      <c r="H10" s="24">
        <v>637965</v>
      </c>
      <c r="I10" s="24">
        <v>690000</v>
      </c>
      <c r="J10" s="24">
        <v>524000</v>
      </c>
      <c r="K10" s="24">
        <v>524000</v>
      </c>
      <c r="L10" s="24">
        <v>580000</v>
      </c>
      <c r="M10" s="24">
        <v>580000</v>
      </c>
      <c r="N10" s="26">
        <v>580000</v>
      </c>
      <c r="O10" s="1">
        <v>0</v>
      </c>
      <c r="P10" s="26">
        <v>4755820.5</v>
      </c>
      <c r="Q10" s="24">
        <f t="shared" ref="Q10:Q72" si="0">SUM(E10:O10)-P10</f>
        <v>0</v>
      </c>
      <c r="R10" t="s">
        <v>12</v>
      </c>
    </row>
    <row r="11" spans="1:18" x14ac:dyDescent="0.25">
      <c r="E11" s="24">
        <v>146744.29999999999</v>
      </c>
      <c r="F11" s="24">
        <v>220251.1</v>
      </c>
      <c r="G11" s="24">
        <v>374553.7</v>
      </c>
      <c r="H11" s="24">
        <v>339212.9</v>
      </c>
      <c r="I11" s="24">
        <v>377445.6</v>
      </c>
      <c r="J11" s="24">
        <v>157420</v>
      </c>
      <c r="K11" s="24">
        <v>157420</v>
      </c>
      <c r="L11" s="24">
        <v>271304.3</v>
      </c>
      <c r="M11" s="24">
        <v>271884.3</v>
      </c>
      <c r="N11" s="26">
        <v>271884.3</v>
      </c>
      <c r="O11" s="1">
        <v>0</v>
      </c>
      <c r="P11" s="26">
        <v>2588120.5</v>
      </c>
      <c r="Q11" s="24">
        <f t="shared" si="0"/>
        <v>0</v>
      </c>
      <c r="R11" t="s">
        <v>13</v>
      </c>
    </row>
    <row r="12" spans="1:18" x14ac:dyDescent="0.25">
      <c r="E12" s="24">
        <v>1133379</v>
      </c>
      <c r="F12" s="24">
        <v>1270746.8</v>
      </c>
      <c r="G12" s="24">
        <v>1444909.6</v>
      </c>
      <c r="H12" s="24">
        <v>1232454.1000000001</v>
      </c>
      <c r="I12" s="24">
        <v>1224119.6000000001</v>
      </c>
      <c r="J12" s="24">
        <v>1232874.1000000001</v>
      </c>
      <c r="K12" s="24">
        <v>1157459.7</v>
      </c>
      <c r="L12" s="24">
        <v>1158146.8999999999</v>
      </c>
      <c r="M12" s="24">
        <v>1676901.2</v>
      </c>
      <c r="N12" s="26">
        <v>1646781.3</v>
      </c>
      <c r="O12" s="26">
        <v>1841543.4</v>
      </c>
      <c r="P12" s="26">
        <v>15019315.699999999</v>
      </c>
      <c r="Q12" s="24">
        <f t="shared" si="0"/>
        <v>0</v>
      </c>
      <c r="R12" t="s">
        <v>14</v>
      </c>
    </row>
    <row r="13" spans="1:18" x14ac:dyDescent="0.25">
      <c r="E13" s="24">
        <v>50935</v>
      </c>
      <c r="F13" s="24">
        <v>34110.6</v>
      </c>
      <c r="G13" s="24">
        <v>32105.5</v>
      </c>
      <c r="H13" s="24">
        <v>30560</v>
      </c>
      <c r="I13" s="24">
        <v>30940</v>
      </c>
      <c r="J13" s="24">
        <v>39034</v>
      </c>
      <c r="K13" s="24">
        <v>42937.4</v>
      </c>
      <c r="L13" s="24">
        <v>47231.1</v>
      </c>
      <c r="M13" s="24">
        <v>51954.3</v>
      </c>
      <c r="N13" s="26">
        <v>57149.7</v>
      </c>
      <c r="O13" s="26">
        <v>62864.6</v>
      </c>
      <c r="P13" s="26">
        <v>479822.2</v>
      </c>
      <c r="Q13" s="24">
        <f t="shared" si="0"/>
        <v>0</v>
      </c>
      <c r="R13" t="s">
        <v>15</v>
      </c>
    </row>
    <row r="14" spans="1:18" x14ac:dyDescent="0.25">
      <c r="A14">
        <v>2</v>
      </c>
      <c r="B14" t="s">
        <v>169</v>
      </c>
      <c r="C14" t="s">
        <v>167</v>
      </c>
      <c r="D14" t="s">
        <v>17</v>
      </c>
      <c r="E14" s="24">
        <v>864137.2</v>
      </c>
      <c r="F14" s="24">
        <v>1041415.6</v>
      </c>
      <c r="G14" s="24">
        <v>1943428.8</v>
      </c>
      <c r="H14" s="24">
        <v>1723676.1</v>
      </c>
      <c r="I14" s="24">
        <v>1871407.5</v>
      </c>
      <c r="J14" s="24">
        <v>1510080.1</v>
      </c>
      <c r="K14" s="24">
        <v>1434463.3</v>
      </c>
      <c r="L14" s="24">
        <v>1491109.5</v>
      </c>
      <c r="M14" s="24">
        <v>1849204.4</v>
      </c>
      <c r="N14" s="26">
        <v>1798694</v>
      </c>
      <c r="O14" s="26">
        <v>1205737</v>
      </c>
      <c r="P14" s="26">
        <v>16733353.5</v>
      </c>
      <c r="Q14" s="24">
        <f>SUM(E14:O14)-P14</f>
        <v>0</v>
      </c>
      <c r="R14" t="s">
        <v>11</v>
      </c>
    </row>
    <row r="15" spans="1:18" x14ac:dyDescent="0.25">
      <c r="E15">
        <v>0</v>
      </c>
      <c r="F15">
        <v>0</v>
      </c>
      <c r="G15" s="24">
        <v>637500</v>
      </c>
      <c r="H15" s="24">
        <v>637500</v>
      </c>
      <c r="I15" s="24">
        <v>690000</v>
      </c>
      <c r="J15" s="24">
        <v>524000</v>
      </c>
      <c r="K15" s="24">
        <v>524000</v>
      </c>
      <c r="L15" s="24">
        <v>580000</v>
      </c>
      <c r="M15" s="24">
        <v>580000</v>
      </c>
      <c r="N15" s="26">
        <v>580000</v>
      </c>
      <c r="O15" s="1">
        <v>0</v>
      </c>
      <c r="P15" s="26">
        <v>4753000</v>
      </c>
      <c r="Q15" s="24">
        <f t="shared" si="0"/>
        <v>0</v>
      </c>
      <c r="R15" t="s">
        <v>12</v>
      </c>
    </row>
    <row r="16" spans="1:18" x14ac:dyDescent="0.25">
      <c r="E16" s="24">
        <v>146744.29999999999</v>
      </c>
      <c r="F16" s="24">
        <v>220251.1</v>
      </c>
      <c r="G16" s="24">
        <v>344459.2</v>
      </c>
      <c r="H16" s="24">
        <v>303400.90000000002</v>
      </c>
      <c r="I16" s="24">
        <v>344160</v>
      </c>
      <c r="J16" s="24">
        <v>157420</v>
      </c>
      <c r="K16" s="24">
        <v>157420</v>
      </c>
      <c r="L16" s="24">
        <v>157420</v>
      </c>
      <c r="M16" s="24">
        <v>158000</v>
      </c>
      <c r="N16" s="26">
        <v>158000</v>
      </c>
      <c r="O16" s="1">
        <v>0</v>
      </c>
      <c r="P16" s="26">
        <v>2147275.5</v>
      </c>
      <c r="Q16" s="24">
        <f t="shared" si="0"/>
        <v>0</v>
      </c>
      <c r="R16" t="s">
        <v>13</v>
      </c>
    </row>
    <row r="17" spans="1:18" x14ac:dyDescent="0.25">
      <c r="E17" s="24">
        <v>717392.9</v>
      </c>
      <c r="F17" s="24">
        <v>821164.5</v>
      </c>
      <c r="G17" s="24">
        <v>961469.6</v>
      </c>
      <c r="H17" s="24">
        <v>782775.2</v>
      </c>
      <c r="I17" s="24">
        <v>837247.5</v>
      </c>
      <c r="J17" s="24">
        <v>828660.1</v>
      </c>
      <c r="K17" s="24">
        <v>753043.3</v>
      </c>
      <c r="L17" s="24">
        <v>753689.5</v>
      </c>
      <c r="M17" s="24">
        <v>1111204.3999999999</v>
      </c>
      <c r="N17" s="26">
        <v>1060694</v>
      </c>
      <c r="O17" s="26">
        <v>1205737</v>
      </c>
      <c r="P17" s="26">
        <v>9833078</v>
      </c>
      <c r="Q17" s="24">
        <f t="shared" si="0"/>
        <v>0</v>
      </c>
      <c r="R17" t="s">
        <v>14</v>
      </c>
    </row>
    <row r="18" spans="1:18" hidden="1" x14ac:dyDescent="0.25">
      <c r="A18">
        <v>1</v>
      </c>
      <c r="B18">
        <v>2</v>
      </c>
      <c r="C18">
        <v>3</v>
      </c>
      <c r="D18">
        <v>4</v>
      </c>
      <c r="E18">
        <v>5</v>
      </c>
      <c r="F18">
        <v>6</v>
      </c>
      <c r="G18">
        <v>7</v>
      </c>
      <c r="H18">
        <v>8</v>
      </c>
      <c r="I18">
        <v>9</v>
      </c>
      <c r="J18">
        <v>10</v>
      </c>
      <c r="K18">
        <v>11</v>
      </c>
      <c r="L18">
        <v>12</v>
      </c>
      <c r="M18">
        <v>13</v>
      </c>
      <c r="N18" s="1">
        <v>14</v>
      </c>
      <c r="O18" s="1">
        <v>15</v>
      </c>
      <c r="P18" s="1">
        <v>16</v>
      </c>
      <c r="Q18" s="24">
        <f t="shared" si="0"/>
        <v>94</v>
      </c>
      <c r="R18">
        <v>17</v>
      </c>
    </row>
    <row r="19" spans="1:18" hidden="1" x14ac:dyDescent="0.25">
      <c r="B19" t="s">
        <v>170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 s="1">
        <v>0</v>
      </c>
      <c r="O19" s="1">
        <v>0</v>
      </c>
      <c r="P19" s="1">
        <v>0</v>
      </c>
      <c r="Q19" s="24">
        <f t="shared" si="0"/>
        <v>0</v>
      </c>
      <c r="R19" t="s">
        <v>15</v>
      </c>
    </row>
    <row r="20" spans="1:18" hidden="1" x14ac:dyDescent="0.25">
      <c r="A20" s="25">
        <v>43832</v>
      </c>
      <c r="B20" t="s">
        <v>171</v>
      </c>
      <c r="Q20" s="24">
        <f t="shared" si="0"/>
        <v>0</v>
      </c>
    </row>
    <row r="21" spans="1:18" x14ac:dyDescent="0.25">
      <c r="A21" t="s">
        <v>172</v>
      </c>
      <c r="B21" t="s">
        <v>167</v>
      </c>
      <c r="C21" t="s">
        <v>173</v>
      </c>
      <c r="D21" s="24"/>
      <c r="E21" s="24">
        <v>185579</v>
      </c>
      <c r="F21" s="24">
        <v>174601.4</v>
      </c>
      <c r="G21" s="24">
        <v>400143</v>
      </c>
      <c r="H21" s="24">
        <v>178674.9</v>
      </c>
      <c r="I21" s="24">
        <v>540672.1</v>
      </c>
      <c r="J21" s="24">
        <v>507778.4</v>
      </c>
      <c r="K21" s="24">
        <v>606917.5</v>
      </c>
      <c r="L21" s="24">
        <v>728445</v>
      </c>
      <c r="M21" s="24">
        <v>517555.8</v>
      </c>
      <c r="N21" s="26">
        <v>293757.8</v>
      </c>
      <c r="O21" s="26">
        <v>301000</v>
      </c>
      <c r="P21" s="26">
        <v>4435124.9000000004</v>
      </c>
      <c r="Q21" s="24">
        <f t="shared" si="0"/>
        <v>0</v>
      </c>
    </row>
    <row r="22" spans="1:18" x14ac:dyDescent="0.25">
      <c r="E22">
        <v>0</v>
      </c>
      <c r="F22">
        <v>0</v>
      </c>
      <c r="G22">
        <v>0</v>
      </c>
      <c r="H22">
        <v>0</v>
      </c>
      <c r="I22" s="24">
        <v>378429.6</v>
      </c>
      <c r="J22" s="24">
        <v>332778.40000000002</v>
      </c>
      <c r="K22" s="24">
        <v>431917.5</v>
      </c>
      <c r="L22" s="24">
        <v>553445</v>
      </c>
      <c r="M22" s="24">
        <v>226000</v>
      </c>
      <c r="N22" s="26">
        <v>94200</v>
      </c>
      <c r="O22" s="1">
        <v>0</v>
      </c>
      <c r="P22" s="26">
        <v>2016770.5</v>
      </c>
      <c r="Q22" s="24">
        <f t="shared" si="0"/>
        <v>0</v>
      </c>
    </row>
    <row r="23" spans="1:18" x14ac:dyDescent="0.25">
      <c r="E23">
        <v>0</v>
      </c>
      <c r="F23">
        <v>0</v>
      </c>
      <c r="G23" s="24">
        <v>192573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 s="1">
        <v>0</v>
      </c>
      <c r="O23" s="1">
        <v>0</v>
      </c>
      <c r="P23" s="26">
        <v>192573</v>
      </c>
      <c r="Q23" s="24">
        <f t="shared" si="0"/>
        <v>0</v>
      </c>
      <c r="R23" t="s">
        <v>13</v>
      </c>
    </row>
    <row r="24" spans="1:18" x14ac:dyDescent="0.25">
      <c r="E24" s="24">
        <v>185579</v>
      </c>
      <c r="F24" s="24">
        <v>174601.4</v>
      </c>
      <c r="G24" s="24">
        <v>207570</v>
      </c>
      <c r="H24" s="24">
        <v>178674.9</v>
      </c>
      <c r="I24" s="24">
        <v>162242.5</v>
      </c>
      <c r="J24" s="24">
        <v>175000</v>
      </c>
      <c r="K24" s="24">
        <v>175000</v>
      </c>
      <c r="L24" s="24">
        <v>175000</v>
      </c>
      <c r="M24" s="24">
        <v>291555.8</v>
      </c>
      <c r="N24" s="26">
        <v>199557.8</v>
      </c>
      <c r="O24" s="26">
        <v>301000</v>
      </c>
      <c r="P24" s="26">
        <v>2225781.4</v>
      </c>
      <c r="Q24" s="24">
        <f t="shared" si="0"/>
        <v>0</v>
      </c>
      <c r="R24" t="s">
        <v>14</v>
      </c>
    </row>
    <row r="25" spans="1:18" x14ac:dyDescent="0.25">
      <c r="B25" t="s">
        <v>174</v>
      </c>
      <c r="C25" t="s">
        <v>167</v>
      </c>
      <c r="D25" t="s">
        <v>173</v>
      </c>
      <c r="E25" s="24">
        <v>653646.69999999995</v>
      </c>
      <c r="F25" s="24">
        <v>773439.8</v>
      </c>
      <c r="G25" s="24">
        <v>1380858.4</v>
      </c>
      <c r="H25" s="24">
        <v>1508282.1</v>
      </c>
      <c r="I25" s="24">
        <v>1244095</v>
      </c>
      <c r="J25" s="24">
        <v>960492.3</v>
      </c>
      <c r="K25" s="24">
        <v>785736.4</v>
      </c>
      <c r="L25" s="24">
        <v>720855.1</v>
      </c>
      <c r="M25" s="24">
        <v>1227028.8999999999</v>
      </c>
      <c r="N25" s="26">
        <v>1395295.3</v>
      </c>
      <c r="O25" s="26">
        <v>789821.5</v>
      </c>
      <c r="P25" s="26">
        <v>11439551.5</v>
      </c>
      <c r="Q25" s="24">
        <f t="shared" si="0"/>
        <v>0</v>
      </c>
      <c r="R25" t="s">
        <v>11</v>
      </c>
    </row>
    <row r="26" spans="1:18" x14ac:dyDescent="0.25">
      <c r="E26">
        <v>0</v>
      </c>
      <c r="F26">
        <v>0</v>
      </c>
      <c r="G26" s="24">
        <v>637500</v>
      </c>
      <c r="H26" s="24">
        <v>637500</v>
      </c>
      <c r="I26" s="24">
        <v>311570.40000000002</v>
      </c>
      <c r="J26" s="24">
        <v>191221.6</v>
      </c>
      <c r="K26" s="24">
        <v>92082.5</v>
      </c>
      <c r="L26" s="24">
        <v>26555</v>
      </c>
      <c r="M26" s="24">
        <v>354000</v>
      </c>
      <c r="N26" s="26">
        <v>485800</v>
      </c>
      <c r="O26" s="1">
        <v>0</v>
      </c>
      <c r="P26" s="26">
        <v>2736229.5</v>
      </c>
      <c r="Q26" s="24">
        <f t="shared" si="0"/>
        <v>0</v>
      </c>
      <c r="R26" t="s">
        <v>12</v>
      </c>
    </row>
    <row r="27" spans="1:18" x14ac:dyDescent="0.25">
      <c r="E27" s="24">
        <v>146744.29999999999</v>
      </c>
      <c r="F27" s="24">
        <v>220251.1</v>
      </c>
      <c r="G27" s="24">
        <v>151886.20000000001</v>
      </c>
      <c r="H27" s="24">
        <v>303400.90000000002</v>
      </c>
      <c r="I27" s="24">
        <v>344160</v>
      </c>
      <c r="J27" s="24">
        <v>157420</v>
      </c>
      <c r="K27" s="24">
        <v>157420</v>
      </c>
      <c r="L27" s="24">
        <v>157420</v>
      </c>
      <c r="M27" s="24">
        <v>158000</v>
      </c>
      <c r="N27" s="26">
        <v>158000</v>
      </c>
      <c r="O27" s="1">
        <v>0</v>
      </c>
      <c r="P27" s="26">
        <v>1954702.5</v>
      </c>
      <c r="Q27" s="24">
        <f t="shared" si="0"/>
        <v>0</v>
      </c>
      <c r="R27" t="s">
        <v>13</v>
      </c>
    </row>
    <row r="28" spans="1:18" x14ac:dyDescent="0.25">
      <c r="E28" s="24">
        <v>506902.4</v>
      </c>
      <c r="F28" s="24">
        <v>553188.69999999995</v>
      </c>
      <c r="G28" s="24">
        <v>591472.19999999995</v>
      </c>
      <c r="H28" s="24">
        <v>567381.19999999995</v>
      </c>
      <c r="I28" s="24">
        <v>588364.6</v>
      </c>
      <c r="J28" s="24">
        <v>611850.69999999995</v>
      </c>
      <c r="K28" s="24">
        <v>536233.9</v>
      </c>
      <c r="L28" s="24">
        <v>536880.1</v>
      </c>
      <c r="M28" s="24">
        <v>715028.9</v>
      </c>
      <c r="N28" s="26">
        <v>751495.3</v>
      </c>
      <c r="O28" s="26">
        <v>789821.5</v>
      </c>
      <c r="P28" s="26">
        <v>6748619.5</v>
      </c>
      <c r="Q28" s="24">
        <f t="shared" si="0"/>
        <v>0</v>
      </c>
      <c r="R28" t="s">
        <v>14</v>
      </c>
    </row>
    <row r="29" spans="1:18" x14ac:dyDescent="0.25"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 s="1">
        <v>0</v>
      </c>
      <c r="O29" s="1">
        <v>0</v>
      </c>
      <c r="P29" s="1">
        <v>0</v>
      </c>
      <c r="Q29" s="24">
        <f t="shared" si="0"/>
        <v>0</v>
      </c>
      <c r="R29" t="s">
        <v>15</v>
      </c>
    </row>
    <row r="30" spans="1:18" x14ac:dyDescent="0.25">
      <c r="D30" t="s">
        <v>45</v>
      </c>
      <c r="E30">
        <v>0</v>
      </c>
      <c r="F30">
        <v>0</v>
      </c>
      <c r="G30">
        <v>546.70000000000005</v>
      </c>
      <c r="H30">
        <v>867</v>
      </c>
      <c r="I30">
        <v>733.6</v>
      </c>
      <c r="J30">
        <v>869.1</v>
      </c>
      <c r="K30">
        <v>869.1</v>
      </c>
      <c r="L30">
        <v>869.1</v>
      </c>
      <c r="M30">
        <v>869.1</v>
      </c>
      <c r="N30" s="1">
        <v>869.1</v>
      </c>
      <c r="O30" s="1">
        <v>869.1</v>
      </c>
      <c r="P30" s="26">
        <v>7361.9</v>
      </c>
      <c r="Q30" s="24">
        <f t="shared" si="0"/>
        <v>0</v>
      </c>
      <c r="R30" t="s">
        <v>11</v>
      </c>
    </row>
    <row r="31" spans="1:18" x14ac:dyDescent="0.25"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 s="1">
        <v>0</v>
      </c>
      <c r="O31" s="1">
        <v>0</v>
      </c>
      <c r="P31" s="1">
        <v>0</v>
      </c>
      <c r="Q31" s="24">
        <f t="shared" si="0"/>
        <v>0</v>
      </c>
      <c r="R31" t="s">
        <v>12</v>
      </c>
    </row>
    <row r="32" spans="1:18" x14ac:dyDescent="0.25"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 s="1">
        <v>0</v>
      </c>
      <c r="O32" s="1">
        <v>0</v>
      </c>
      <c r="P32" s="1">
        <v>0</v>
      </c>
      <c r="Q32" s="24">
        <f t="shared" si="0"/>
        <v>0</v>
      </c>
      <c r="R32" t="s">
        <v>13</v>
      </c>
    </row>
    <row r="33" spans="1:18" x14ac:dyDescent="0.25">
      <c r="E33">
        <v>0</v>
      </c>
      <c r="F33">
        <v>0</v>
      </c>
      <c r="G33">
        <v>546.70000000000005</v>
      </c>
      <c r="H33">
        <v>867</v>
      </c>
      <c r="I33">
        <v>733.6</v>
      </c>
      <c r="J33">
        <v>869.1</v>
      </c>
      <c r="K33">
        <v>869.1</v>
      </c>
      <c r="L33">
        <v>869.1</v>
      </c>
      <c r="M33">
        <v>869.1</v>
      </c>
      <c r="N33" s="1">
        <v>869.1</v>
      </c>
      <c r="O33" s="1">
        <v>869.1</v>
      </c>
      <c r="P33" s="26">
        <v>7361.9</v>
      </c>
      <c r="Q33" s="24">
        <f t="shared" si="0"/>
        <v>0</v>
      </c>
      <c r="R33" t="s">
        <v>14</v>
      </c>
    </row>
    <row r="34" spans="1:18" x14ac:dyDescent="0.25"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 s="1">
        <v>0</v>
      </c>
      <c r="O34" s="1">
        <v>0</v>
      </c>
      <c r="P34" s="1">
        <v>0</v>
      </c>
      <c r="Q34" s="24">
        <f t="shared" si="0"/>
        <v>0</v>
      </c>
      <c r="R34" t="s">
        <v>15</v>
      </c>
    </row>
    <row r="35" spans="1:18" x14ac:dyDescent="0.25">
      <c r="D35" t="s">
        <v>46</v>
      </c>
      <c r="E35">
        <v>0</v>
      </c>
      <c r="F35">
        <v>0</v>
      </c>
      <c r="G35" s="24">
        <v>1322.7</v>
      </c>
      <c r="H35" s="24">
        <v>1152.7</v>
      </c>
      <c r="I35" s="24">
        <v>1322.7</v>
      </c>
      <c r="J35" s="24">
        <v>1322.7</v>
      </c>
      <c r="K35" s="24">
        <v>1322.7</v>
      </c>
      <c r="L35">
        <v>1322.7</v>
      </c>
      <c r="M35" s="24">
        <v>1874.6</v>
      </c>
      <c r="N35" s="26">
        <v>1874.6</v>
      </c>
      <c r="O35" s="26">
        <v>1874.6</v>
      </c>
      <c r="P35" s="26">
        <v>13390</v>
      </c>
      <c r="Q35" s="24">
        <f t="shared" si="0"/>
        <v>0</v>
      </c>
      <c r="R35" t="s">
        <v>11</v>
      </c>
    </row>
    <row r="36" spans="1:18" x14ac:dyDescent="0.25">
      <c r="Q36" s="24">
        <f t="shared" si="0"/>
        <v>0</v>
      </c>
    </row>
    <row r="37" spans="1:18" x14ac:dyDescent="0.25"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 s="1">
        <v>0</v>
      </c>
      <c r="O37" s="1">
        <v>0</v>
      </c>
      <c r="P37" s="1">
        <v>0</v>
      </c>
      <c r="Q37" s="24">
        <f t="shared" si="0"/>
        <v>0</v>
      </c>
      <c r="R37" t="s">
        <v>12</v>
      </c>
    </row>
    <row r="38" spans="1:18" x14ac:dyDescent="0.25"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 s="1">
        <v>0</v>
      </c>
      <c r="O38" s="1">
        <v>0</v>
      </c>
      <c r="P38" s="1">
        <v>0</v>
      </c>
      <c r="Q38" s="24">
        <f t="shared" si="0"/>
        <v>0</v>
      </c>
      <c r="R38" t="s">
        <v>13</v>
      </c>
    </row>
    <row r="39" spans="1:18" x14ac:dyDescent="0.25">
      <c r="E39">
        <v>0</v>
      </c>
      <c r="F39">
        <v>0</v>
      </c>
      <c r="G39" s="24">
        <v>1322.7</v>
      </c>
      <c r="H39" s="24">
        <v>1152.7</v>
      </c>
      <c r="I39" s="24">
        <v>1322.7</v>
      </c>
      <c r="J39" s="24">
        <v>1322.7</v>
      </c>
      <c r="K39" s="24">
        <v>1322.7</v>
      </c>
      <c r="L39" s="24">
        <v>1322.7</v>
      </c>
      <c r="M39">
        <v>1874.6</v>
      </c>
      <c r="N39" s="26">
        <v>1874.6</v>
      </c>
      <c r="O39" s="26">
        <v>1874.6</v>
      </c>
      <c r="P39" s="26">
        <v>13390</v>
      </c>
      <c r="Q39" s="24">
        <f t="shared" si="0"/>
        <v>0</v>
      </c>
      <c r="R39" t="s">
        <v>14</v>
      </c>
    </row>
    <row r="40" spans="1:18" x14ac:dyDescent="0.25"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 s="1">
        <v>0</v>
      </c>
      <c r="O40" s="1">
        <v>0</v>
      </c>
      <c r="P40" s="1">
        <v>0</v>
      </c>
      <c r="Q40" s="24">
        <f t="shared" si="0"/>
        <v>0</v>
      </c>
      <c r="R40" t="s">
        <v>15</v>
      </c>
    </row>
    <row r="41" spans="1:18" x14ac:dyDescent="0.25">
      <c r="D41" t="s">
        <v>47</v>
      </c>
      <c r="E41">
        <v>0</v>
      </c>
      <c r="F41">
        <v>0</v>
      </c>
      <c r="G41">
        <v>631.70000000000005</v>
      </c>
      <c r="H41">
        <v>631.70000000000005</v>
      </c>
      <c r="I41">
        <v>590.1</v>
      </c>
      <c r="J41">
        <v>631.70000000000005</v>
      </c>
      <c r="K41">
        <v>631.70000000000005</v>
      </c>
      <c r="L41">
        <v>631.70000000000005</v>
      </c>
      <c r="M41">
        <v>631.70000000000005</v>
      </c>
      <c r="N41" s="1">
        <v>631.70000000000005</v>
      </c>
      <c r="O41" s="1">
        <v>631.70000000000005</v>
      </c>
      <c r="P41" s="26">
        <v>5643.7</v>
      </c>
      <c r="Q41" s="24">
        <f t="shared" si="0"/>
        <v>0</v>
      </c>
      <c r="R41" t="s">
        <v>11</v>
      </c>
    </row>
    <row r="42" spans="1:18" x14ac:dyDescent="0.25"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 s="1">
        <v>0</v>
      </c>
      <c r="O42" s="1">
        <v>0</v>
      </c>
      <c r="P42" s="1">
        <v>0</v>
      </c>
      <c r="Q42" s="24">
        <f t="shared" si="0"/>
        <v>0</v>
      </c>
      <c r="R42" t="s">
        <v>12</v>
      </c>
    </row>
    <row r="43" spans="1:18" x14ac:dyDescent="0.25">
      <c r="Q43" s="24">
        <f t="shared" si="0"/>
        <v>0</v>
      </c>
    </row>
    <row r="44" spans="1:18" hidden="1" x14ac:dyDescent="0.25">
      <c r="A44">
        <v>1</v>
      </c>
      <c r="B44">
        <v>2</v>
      </c>
      <c r="C44">
        <v>3</v>
      </c>
      <c r="D44">
        <v>4</v>
      </c>
      <c r="E44">
        <v>5</v>
      </c>
      <c r="F44">
        <v>6</v>
      </c>
      <c r="G44">
        <v>7</v>
      </c>
      <c r="H44">
        <v>8</v>
      </c>
      <c r="I44">
        <v>9</v>
      </c>
      <c r="J44">
        <v>10</v>
      </c>
      <c r="K44">
        <v>11</v>
      </c>
      <c r="L44">
        <v>12</v>
      </c>
      <c r="M44">
        <v>13</v>
      </c>
      <c r="N44" s="1">
        <v>14</v>
      </c>
      <c r="O44" s="1">
        <v>15</v>
      </c>
      <c r="P44" s="1">
        <v>16</v>
      </c>
      <c r="Q44" s="24">
        <f t="shared" si="0"/>
        <v>94</v>
      </c>
      <c r="R44">
        <v>17</v>
      </c>
    </row>
    <row r="45" spans="1:18" x14ac:dyDescent="0.25"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 s="1">
        <v>0</v>
      </c>
      <c r="O45" s="1">
        <v>0</v>
      </c>
      <c r="P45" s="1">
        <v>0</v>
      </c>
      <c r="Q45" s="24">
        <f t="shared" si="0"/>
        <v>0</v>
      </c>
      <c r="R45" t="s">
        <v>13</v>
      </c>
    </row>
    <row r="46" spans="1:18" x14ac:dyDescent="0.25">
      <c r="E46">
        <v>0</v>
      </c>
      <c r="F46">
        <v>0</v>
      </c>
      <c r="G46">
        <v>631.70000000000005</v>
      </c>
      <c r="H46">
        <v>631.70000000000005</v>
      </c>
      <c r="I46">
        <v>590.1</v>
      </c>
      <c r="J46">
        <v>631.70000000000005</v>
      </c>
      <c r="K46">
        <v>631.70000000000005</v>
      </c>
      <c r="L46">
        <v>631.70000000000005</v>
      </c>
      <c r="M46">
        <v>631.70000000000005</v>
      </c>
      <c r="N46" s="1">
        <v>631.70000000000005</v>
      </c>
      <c r="O46" s="1">
        <v>631.70000000000005</v>
      </c>
      <c r="P46" s="26">
        <v>5643.7</v>
      </c>
      <c r="Q46" s="24">
        <f t="shared" si="0"/>
        <v>0</v>
      </c>
      <c r="R46" t="s">
        <v>14</v>
      </c>
    </row>
    <row r="47" spans="1:18" x14ac:dyDescent="0.25"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 s="1">
        <v>0</v>
      </c>
      <c r="O47" s="1">
        <v>0</v>
      </c>
      <c r="P47" s="1">
        <v>0</v>
      </c>
      <c r="Q47" s="24">
        <f t="shared" si="0"/>
        <v>0</v>
      </c>
      <c r="R47" t="s">
        <v>15</v>
      </c>
    </row>
    <row r="48" spans="1:18" x14ac:dyDescent="0.25">
      <c r="D48" t="s">
        <v>48</v>
      </c>
      <c r="E48">
        <v>0</v>
      </c>
      <c r="F48">
        <v>0</v>
      </c>
      <c r="G48">
        <v>345.6</v>
      </c>
      <c r="H48">
        <v>299.89999999999998</v>
      </c>
      <c r="I48">
        <v>259.10000000000002</v>
      </c>
      <c r="J48">
        <v>345.6</v>
      </c>
      <c r="K48">
        <v>345.6</v>
      </c>
      <c r="L48">
        <v>345.6</v>
      </c>
      <c r="M48">
        <v>362.7</v>
      </c>
      <c r="N48" s="1">
        <v>362.7</v>
      </c>
      <c r="O48" s="1">
        <v>362.7</v>
      </c>
      <c r="P48" s="26">
        <v>3029.5</v>
      </c>
      <c r="Q48" s="24">
        <f t="shared" si="0"/>
        <v>0</v>
      </c>
      <c r="R48" t="s">
        <v>11</v>
      </c>
    </row>
    <row r="49" spans="1:18" x14ac:dyDescent="0.25"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 s="1">
        <v>0</v>
      </c>
      <c r="O49" s="1">
        <v>0</v>
      </c>
      <c r="P49" s="1">
        <v>0</v>
      </c>
      <c r="Q49" s="24">
        <f t="shared" si="0"/>
        <v>0</v>
      </c>
      <c r="R49" t="s">
        <v>12</v>
      </c>
    </row>
    <row r="50" spans="1:18" x14ac:dyDescent="0.25"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 s="1">
        <v>0</v>
      </c>
      <c r="O50" s="1">
        <v>0</v>
      </c>
      <c r="P50" s="1">
        <v>0</v>
      </c>
      <c r="Q50" s="24">
        <f t="shared" si="0"/>
        <v>0</v>
      </c>
      <c r="R50" t="s">
        <v>13</v>
      </c>
    </row>
    <row r="51" spans="1:18" x14ac:dyDescent="0.25">
      <c r="E51">
        <v>0</v>
      </c>
      <c r="F51">
        <v>0</v>
      </c>
      <c r="G51">
        <v>345.6</v>
      </c>
      <c r="H51">
        <v>299.89999999999998</v>
      </c>
      <c r="I51">
        <v>259.10000000000002</v>
      </c>
      <c r="J51">
        <v>345.6</v>
      </c>
      <c r="K51">
        <v>345.6</v>
      </c>
      <c r="L51">
        <v>345.6</v>
      </c>
      <c r="M51">
        <v>362.7</v>
      </c>
      <c r="N51" s="1">
        <v>362.7</v>
      </c>
      <c r="O51" s="1">
        <v>362.7</v>
      </c>
      <c r="P51" s="26">
        <v>3029.5</v>
      </c>
      <c r="Q51" s="24">
        <f t="shared" si="0"/>
        <v>0</v>
      </c>
      <c r="R51" t="s">
        <v>14</v>
      </c>
    </row>
    <row r="52" spans="1:18" x14ac:dyDescent="0.25"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 s="1">
        <v>0</v>
      </c>
      <c r="O52" s="1">
        <v>0</v>
      </c>
      <c r="P52" s="1">
        <v>0</v>
      </c>
      <c r="Q52" s="24">
        <f t="shared" si="0"/>
        <v>0</v>
      </c>
      <c r="R52" t="s">
        <v>175</v>
      </c>
    </row>
    <row r="53" spans="1:18" x14ac:dyDescent="0.25">
      <c r="D53" t="s">
        <v>49</v>
      </c>
      <c r="E53">
        <v>0</v>
      </c>
      <c r="F53">
        <v>0</v>
      </c>
      <c r="G53">
        <v>412</v>
      </c>
      <c r="H53">
        <v>412</v>
      </c>
      <c r="I53">
        <v>693.1</v>
      </c>
      <c r="J53" s="24">
        <v>1286</v>
      </c>
      <c r="K53" s="24">
        <v>1286</v>
      </c>
      <c r="L53" s="24">
        <v>1286</v>
      </c>
      <c r="M53" s="24">
        <v>1350.3</v>
      </c>
      <c r="N53" s="26">
        <v>1350.3</v>
      </c>
      <c r="O53" s="1">
        <v>1350.3</v>
      </c>
      <c r="P53" s="26">
        <v>9426</v>
      </c>
      <c r="Q53" s="24">
        <f t="shared" si="0"/>
        <v>0</v>
      </c>
      <c r="R53" t="s">
        <v>11</v>
      </c>
    </row>
    <row r="54" spans="1:18" x14ac:dyDescent="0.25"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 s="1">
        <v>0</v>
      </c>
      <c r="O54" s="1">
        <v>0</v>
      </c>
      <c r="P54" s="1">
        <v>0</v>
      </c>
      <c r="Q54" s="24">
        <f t="shared" si="0"/>
        <v>0</v>
      </c>
      <c r="R54" t="s">
        <v>12</v>
      </c>
    </row>
    <row r="55" spans="1:18" x14ac:dyDescent="0.25"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 s="1">
        <v>0</v>
      </c>
      <c r="O55" s="1">
        <v>0</v>
      </c>
      <c r="P55" s="1">
        <v>0</v>
      </c>
      <c r="Q55" s="24">
        <f t="shared" si="0"/>
        <v>0</v>
      </c>
      <c r="R55" t="s">
        <v>13</v>
      </c>
    </row>
    <row r="56" spans="1:18" s="1" customFormat="1" x14ac:dyDescent="0.25">
      <c r="E56" s="1">
        <v>0</v>
      </c>
      <c r="F56" s="1">
        <v>0</v>
      </c>
      <c r="G56" s="1">
        <v>412</v>
      </c>
      <c r="H56" s="1">
        <v>412</v>
      </c>
      <c r="I56" s="1">
        <v>693.1</v>
      </c>
      <c r="J56" s="26">
        <v>1286</v>
      </c>
      <c r="K56" s="26">
        <v>1286</v>
      </c>
      <c r="L56" s="26">
        <v>1286</v>
      </c>
      <c r="M56" s="26">
        <v>1350.3</v>
      </c>
      <c r="N56" s="26">
        <v>1350.3</v>
      </c>
      <c r="O56" s="26">
        <v>1350.3</v>
      </c>
      <c r="P56" s="26">
        <v>9426</v>
      </c>
      <c r="Q56" s="26">
        <f t="shared" si="0"/>
        <v>0</v>
      </c>
      <c r="R56" s="1" t="s">
        <v>14</v>
      </c>
    </row>
    <row r="57" spans="1:18" x14ac:dyDescent="0.25"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 s="1">
        <v>0</v>
      </c>
      <c r="O57" s="1">
        <v>0</v>
      </c>
      <c r="P57" s="1">
        <v>0</v>
      </c>
      <c r="Q57" s="24">
        <f t="shared" si="0"/>
        <v>0</v>
      </c>
      <c r="R57" t="s">
        <v>15</v>
      </c>
    </row>
    <row r="58" spans="1:18" x14ac:dyDescent="0.25">
      <c r="A58" s="25">
        <v>43892</v>
      </c>
      <c r="B58" t="s">
        <v>176</v>
      </c>
      <c r="Q58" s="24">
        <f t="shared" si="0"/>
        <v>0</v>
      </c>
    </row>
    <row r="59" spans="1:18" x14ac:dyDescent="0.25">
      <c r="A59" t="s">
        <v>177</v>
      </c>
      <c r="Q59" s="24">
        <f t="shared" si="0"/>
        <v>0</v>
      </c>
    </row>
    <row r="60" spans="1:18" x14ac:dyDescent="0.25">
      <c r="B60" t="s">
        <v>167</v>
      </c>
      <c r="C60" t="s">
        <v>173</v>
      </c>
      <c r="D60" s="24"/>
      <c r="E60" s="24">
        <v>23462.5</v>
      </c>
      <c r="F60" s="24">
        <v>31480</v>
      </c>
      <c r="G60" s="24">
        <v>31381.8</v>
      </c>
      <c r="H60" s="24">
        <v>32605.9</v>
      </c>
      <c r="I60" s="24">
        <v>35935.1</v>
      </c>
      <c r="J60" s="24">
        <v>36604.300000000003</v>
      </c>
      <c r="K60" s="24">
        <v>36604.300000000003</v>
      </c>
      <c r="L60" s="24">
        <v>36604.300000000003</v>
      </c>
      <c r="M60" s="24">
        <v>44662.5</v>
      </c>
      <c r="N60" s="26">
        <v>46940.3</v>
      </c>
      <c r="O60" s="26">
        <v>49334.2</v>
      </c>
      <c r="P60" s="26">
        <v>405615.2</v>
      </c>
      <c r="Q60" s="24">
        <f t="shared" si="0"/>
        <v>0</v>
      </c>
    </row>
    <row r="61" spans="1:18" x14ac:dyDescent="0.25"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 s="1">
        <v>0</v>
      </c>
      <c r="O61" s="1">
        <v>0</v>
      </c>
      <c r="P61" s="1">
        <v>0</v>
      </c>
      <c r="Q61" s="24">
        <f t="shared" si="0"/>
        <v>0</v>
      </c>
      <c r="R61" t="s">
        <v>12</v>
      </c>
    </row>
    <row r="62" spans="1:18" x14ac:dyDescent="0.25"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 s="1">
        <v>0</v>
      </c>
      <c r="O62" s="1">
        <v>0</v>
      </c>
      <c r="P62" s="1">
        <v>0</v>
      </c>
      <c r="Q62" s="24">
        <f t="shared" si="0"/>
        <v>0</v>
      </c>
      <c r="R62" t="s">
        <v>13</v>
      </c>
    </row>
    <row r="63" spans="1:18" x14ac:dyDescent="0.25">
      <c r="E63" s="24">
        <v>23462.5</v>
      </c>
      <c r="F63" s="24">
        <v>31480</v>
      </c>
      <c r="G63" s="24">
        <v>31381.8</v>
      </c>
      <c r="H63" s="24">
        <v>32605.9</v>
      </c>
      <c r="I63" s="24">
        <v>35935.1</v>
      </c>
      <c r="J63" s="24">
        <v>36604.300000000003</v>
      </c>
      <c r="K63" s="24">
        <v>36604.300000000003</v>
      </c>
      <c r="L63" s="24">
        <v>36604.300000000003</v>
      </c>
      <c r="M63" s="24">
        <v>44662.5</v>
      </c>
      <c r="N63" s="26">
        <v>46940.3</v>
      </c>
      <c r="O63" s="26">
        <v>49334.2</v>
      </c>
      <c r="P63" s="26">
        <v>405615.2</v>
      </c>
      <c r="Q63" s="24">
        <f t="shared" si="0"/>
        <v>0</v>
      </c>
      <c r="R63" t="s">
        <v>14</v>
      </c>
    </row>
    <row r="64" spans="1:18" x14ac:dyDescent="0.25"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 s="1">
        <v>0</v>
      </c>
      <c r="O64" s="1">
        <v>0</v>
      </c>
      <c r="P64" s="1">
        <v>0</v>
      </c>
      <c r="Q64" s="24">
        <f t="shared" si="0"/>
        <v>0</v>
      </c>
      <c r="R64" t="s">
        <v>15</v>
      </c>
    </row>
    <row r="65" spans="1:18" x14ac:dyDescent="0.25">
      <c r="A65" s="25">
        <v>43923</v>
      </c>
      <c r="B65" t="s">
        <v>178</v>
      </c>
      <c r="Q65" s="24">
        <f t="shared" si="0"/>
        <v>0</v>
      </c>
    </row>
    <row r="66" spans="1:18" x14ac:dyDescent="0.25">
      <c r="A66" t="s">
        <v>179</v>
      </c>
      <c r="Q66" s="24">
        <f t="shared" si="0"/>
        <v>0</v>
      </c>
    </row>
    <row r="67" spans="1:18" x14ac:dyDescent="0.25">
      <c r="Q67" s="24">
        <f t="shared" si="0"/>
        <v>0</v>
      </c>
    </row>
    <row r="68" spans="1:18" x14ac:dyDescent="0.25">
      <c r="B68" t="s">
        <v>167</v>
      </c>
      <c r="C68" t="s">
        <v>180</v>
      </c>
      <c r="D68" s="24"/>
      <c r="E68" s="24">
        <v>1449</v>
      </c>
      <c r="F68">
        <v>771</v>
      </c>
      <c r="G68" s="24">
        <v>1472.6</v>
      </c>
      <c r="H68">
        <v>750</v>
      </c>
      <c r="I68">
        <v>137.1</v>
      </c>
      <c r="J68">
        <v>750</v>
      </c>
      <c r="K68">
        <v>750</v>
      </c>
      <c r="L68">
        <v>750</v>
      </c>
      <c r="M68">
        <v>787.5</v>
      </c>
      <c r="N68" s="1">
        <v>826.9</v>
      </c>
      <c r="O68" s="1">
        <v>868.2</v>
      </c>
      <c r="P68" s="26">
        <v>9312.2999999999993</v>
      </c>
      <c r="Q68" s="24">
        <f t="shared" si="0"/>
        <v>0</v>
      </c>
    </row>
    <row r="69" spans="1:18" x14ac:dyDescent="0.25"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 s="1">
        <v>0</v>
      </c>
      <c r="O69" s="1">
        <v>0</v>
      </c>
      <c r="P69" s="1">
        <v>0</v>
      </c>
      <c r="Q69" s="24">
        <f t="shared" si="0"/>
        <v>0</v>
      </c>
      <c r="R69" t="s">
        <v>12</v>
      </c>
    </row>
    <row r="70" spans="1:18" x14ac:dyDescent="0.25"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 s="1">
        <v>0</v>
      </c>
      <c r="O70" s="1">
        <v>0</v>
      </c>
      <c r="P70" s="1">
        <v>0</v>
      </c>
      <c r="Q70" s="24">
        <f t="shared" si="0"/>
        <v>0</v>
      </c>
      <c r="R70" t="s">
        <v>13</v>
      </c>
    </row>
    <row r="71" spans="1:18" x14ac:dyDescent="0.25">
      <c r="E71" s="24">
        <v>1449</v>
      </c>
      <c r="F71">
        <v>771</v>
      </c>
      <c r="G71" s="24">
        <v>1472.6</v>
      </c>
      <c r="H71">
        <v>750</v>
      </c>
      <c r="I71">
        <v>137.1</v>
      </c>
      <c r="J71">
        <v>750</v>
      </c>
      <c r="K71">
        <v>750</v>
      </c>
      <c r="L71">
        <v>750</v>
      </c>
      <c r="M71">
        <v>787.5</v>
      </c>
      <c r="N71" s="1">
        <v>826.9</v>
      </c>
      <c r="O71" s="1">
        <v>868.2</v>
      </c>
      <c r="P71" s="26">
        <v>9312.2999999999993</v>
      </c>
      <c r="Q71" s="24">
        <f t="shared" si="0"/>
        <v>0</v>
      </c>
    </row>
    <row r="72" spans="1:18" x14ac:dyDescent="0.25"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 s="1">
        <v>0</v>
      </c>
      <c r="O72" s="1">
        <v>0</v>
      </c>
      <c r="P72" s="1">
        <v>0</v>
      </c>
      <c r="Q72" s="24">
        <f t="shared" si="0"/>
        <v>0</v>
      </c>
      <c r="R72" t="s">
        <v>15</v>
      </c>
    </row>
    <row r="73" spans="1:18" x14ac:dyDescent="0.25">
      <c r="A73" t="s">
        <v>181</v>
      </c>
      <c r="B73" t="s">
        <v>173</v>
      </c>
      <c r="D73" s="24"/>
      <c r="E73">
        <v>0</v>
      </c>
      <c r="F73" s="24">
        <v>61123.4</v>
      </c>
      <c r="G73" s="24">
        <v>126314.3</v>
      </c>
      <c r="H73">
        <v>0</v>
      </c>
      <c r="I73" s="24">
        <v>46969.599999999999</v>
      </c>
      <c r="J73">
        <v>0</v>
      </c>
      <c r="K73">
        <v>0</v>
      </c>
      <c r="L73">
        <v>0</v>
      </c>
      <c r="M73" s="24">
        <v>54081.3</v>
      </c>
      <c r="N73" s="26">
        <v>56785.4</v>
      </c>
      <c r="O73" s="26">
        <v>59624.6</v>
      </c>
      <c r="P73" s="26">
        <v>404898.6</v>
      </c>
      <c r="Q73" s="24">
        <f t="shared" ref="Q73:Q119" si="1">SUM(E73:O73)-P73</f>
        <v>0</v>
      </c>
    </row>
    <row r="74" spans="1:18" x14ac:dyDescent="0.25">
      <c r="Q74" s="24">
        <f t="shared" si="1"/>
        <v>0</v>
      </c>
    </row>
    <row r="75" spans="1:18" x14ac:dyDescent="0.25"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 s="1">
        <v>0</v>
      </c>
      <c r="O75" s="1">
        <v>0</v>
      </c>
      <c r="P75" s="1">
        <v>0</v>
      </c>
      <c r="Q75" s="24">
        <f t="shared" si="1"/>
        <v>0</v>
      </c>
      <c r="R75" t="s">
        <v>12</v>
      </c>
    </row>
    <row r="76" spans="1:18" x14ac:dyDescent="0.25"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 s="1">
        <v>0</v>
      </c>
      <c r="O76" s="1">
        <v>0</v>
      </c>
      <c r="P76" s="1">
        <v>0</v>
      </c>
      <c r="Q76" s="24">
        <f t="shared" si="1"/>
        <v>0</v>
      </c>
      <c r="R76" t="s">
        <v>13</v>
      </c>
    </row>
    <row r="77" spans="1:18" x14ac:dyDescent="0.25">
      <c r="E77">
        <v>0</v>
      </c>
      <c r="F77" s="24">
        <v>61123.4</v>
      </c>
      <c r="G77" s="24">
        <v>126314.3</v>
      </c>
      <c r="H77">
        <v>0</v>
      </c>
      <c r="I77" s="24">
        <v>46969.599999999999</v>
      </c>
      <c r="J77">
        <v>0</v>
      </c>
      <c r="K77">
        <v>0</v>
      </c>
      <c r="L77">
        <v>0</v>
      </c>
      <c r="M77" s="24">
        <v>54081.3</v>
      </c>
      <c r="N77" s="26">
        <v>56785.4</v>
      </c>
      <c r="O77" s="26">
        <v>59624.6</v>
      </c>
      <c r="P77" s="26">
        <v>404898.6</v>
      </c>
      <c r="Q77" s="24">
        <f t="shared" si="1"/>
        <v>0</v>
      </c>
    </row>
    <row r="78" spans="1:18" x14ac:dyDescent="0.25">
      <c r="A78" t="s">
        <v>182</v>
      </c>
      <c r="B78" t="s">
        <v>167</v>
      </c>
      <c r="C78" t="s">
        <v>21</v>
      </c>
      <c r="D78" s="24"/>
      <c r="E78" s="24">
        <v>54920.5</v>
      </c>
      <c r="F78" s="24">
        <v>69173.600000000006</v>
      </c>
      <c r="G78" s="24">
        <v>63653.4</v>
      </c>
      <c r="H78" s="24">
        <v>63986.5</v>
      </c>
      <c r="I78" s="24">
        <v>53793.7</v>
      </c>
      <c r="J78" s="24">
        <v>65378.7</v>
      </c>
      <c r="K78" s="24">
        <v>63681.1</v>
      </c>
      <c r="L78" s="24">
        <v>63681.1</v>
      </c>
      <c r="M78" s="24">
        <v>95633</v>
      </c>
      <c r="N78" s="26">
        <v>100414.6</v>
      </c>
      <c r="O78" s="26">
        <v>105435.3</v>
      </c>
      <c r="P78" s="26">
        <v>799751.5</v>
      </c>
      <c r="Q78" s="24">
        <f t="shared" si="1"/>
        <v>0</v>
      </c>
    </row>
    <row r="79" spans="1:18" x14ac:dyDescent="0.25">
      <c r="E79">
        <v>0</v>
      </c>
      <c r="F79" s="24">
        <v>1400</v>
      </c>
      <c r="G79">
        <v>955.5</v>
      </c>
      <c r="H79">
        <v>465</v>
      </c>
      <c r="I79">
        <v>0</v>
      </c>
      <c r="J79">
        <v>0</v>
      </c>
      <c r="K79">
        <v>0</v>
      </c>
      <c r="L79">
        <v>0</v>
      </c>
      <c r="M79">
        <v>0</v>
      </c>
      <c r="N79" s="1">
        <v>0</v>
      </c>
      <c r="O79" s="1">
        <v>0</v>
      </c>
      <c r="P79" s="26">
        <v>2820.5</v>
      </c>
      <c r="Q79" s="24">
        <f t="shared" si="1"/>
        <v>0</v>
      </c>
      <c r="R79" t="s">
        <v>12</v>
      </c>
    </row>
    <row r="80" spans="1:18" x14ac:dyDescent="0.25">
      <c r="E80">
        <v>0</v>
      </c>
      <c r="F80">
        <v>0</v>
      </c>
      <c r="G80">
        <v>94.5</v>
      </c>
      <c r="H80">
        <v>35</v>
      </c>
      <c r="I80">
        <v>0</v>
      </c>
      <c r="J80">
        <v>0</v>
      </c>
      <c r="K80">
        <v>0</v>
      </c>
      <c r="L80">
        <v>0</v>
      </c>
      <c r="M80">
        <v>0</v>
      </c>
      <c r="N80" s="1">
        <v>0</v>
      </c>
      <c r="O80" s="1">
        <v>0</v>
      </c>
      <c r="P80" s="1">
        <v>129.5</v>
      </c>
      <c r="Q80" s="24">
        <f t="shared" si="1"/>
        <v>0</v>
      </c>
      <c r="R80" t="s">
        <v>13</v>
      </c>
    </row>
    <row r="81" spans="1:18" x14ac:dyDescent="0.25">
      <c r="E81" s="24">
        <v>54920.5</v>
      </c>
      <c r="F81" s="24">
        <v>67773.600000000006</v>
      </c>
      <c r="G81" s="24">
        <v>62603.4</v>
      </c>
      <c r="H81" s="24">
        <v>63486.5</v>
      </c>
      <c r="I81" s="24">
        <v>53793.7</v>
      </c>
      <c r="J81" s="24">
        <v>65378.7</v>
      </c>
      <c r="K81" s="24">
        <v>63681.1</v>
      </c>
      <c r="L81" s="24">
        <v>63681.1</v>
      </c>
      <c r="M81" s="24">
        <v>95633</v>
      </c>
      <c r="N81" s="26">
        <v>100414.6</v>
      </c>
      <c r="O81" s="26">
        <v>105435.3</v>
      </c>
      <c r="P81" s="26">
        <v>796801.5</v>
      </c>
      <c r="Q81" s="24">
        <f t="shared" si="1"/>
        <v>0</v>
      </c>
      <c r="R81" t="s">
        <v>14</v>
      </c>
    </row>
    <row r="82" spans="1:18" x14ac:dyDescent="0.25"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 s="1">
        <v>0</v>
      </c>
      <c r="O82" s="1">
        <v>0</v>
      </c>
      <c r="P82" s="1">
        <v>0</v>
      </c>
      <c r="Q82" s="24">
        <f t="shared" si="1"/>
        <v>0</v>
      </c>
      <c r="R82" t="s">
        <v>15</v>
      </c>
    </row>
    <row r="83" spans="1:18" x14ac:dyDescent="0.25">
      <c r="A83" s="25">
        <v>43833</v>
      </c>
      <c r="B83" t="s">
        <v>22</v>
      </c>
      <c r="C83" t="s">
        <v>167</v>
      </c>
      <c r="D83" t="s">
        <v>183</v>
      </c>
      <c r="E83" s="24">
        <v>3994.8</v>
      </c>
      <c r="F83" s="24">
        <v>11581.4</v>
      </c>
      <c r="G83" s="24">
        <v>11298.2</v>
      </c>
      <c r="H83" s="24">
        <v>8430.9</v>
      </c>
      <c r="I83" s="24">
        <v>9386.9</v>
      </c>
      <c r="J83" s="24">
        <v>9950</v>
      </c>
      <c r="K83" s="24">
        <v>9950</v>
      </c>
      <c r="L83" s="24">
        <v>9950</v>
      </c>
      <c r="M83" s="24">
        <v>11416.1</v>
      </c>
      <c r="N83" s="26">
        <v>11986.9</v>
      </c>
      <c r="O83" s="26">
        <v>12586.4</v>
      </c>
      <c r="P83" s="26">
        <v>110531.6</v>
      </c>
      <c r="Q83" s="24">
        <f t="shared" si="1"/>
        <v>0</v>
      </c>
      <c r="R83" t="s">
        <v>11</v>
      </c>
    </row>
    <row r="84" spans="1:18" x14ac:dyDescent="0.25">
      <c r="E84">
        <v>0</v>
      </c>
      <c r="F84" s="24">
        <v>1400</v>
      </c>
      <c r="G84">
        <v>955.5</v>
      </c>
      <c r="H84">
        <v>465</v>
      </c>
      <c r="I84">
        <v>0</v>
      </c>
      <c r="J84">
        <v>0</v>
      </c>
      <c r="K84">
        <v>0</v>
      </c>
      <c r="L84">
        <v>0</v>
      </c>
      <c r="M84">
        <v>0</v>
      </c>
      <c r="N84" s="1">
        <v>0</v>
      </c>
      <c r="O84" s="1">
        <v>0</v>
      </c>
      <c r="P84" s="26">
        <v>2820.5</v>
      </c>
      <c r="Q84" s="24">
        <f t="shared" si="1"/>
        <v>0</v>
      </c>
      <c r="R84" t="s">
        <v>12</v>
      </c>
    </row>
    <row r="85" spans="1:18" x14ac:dyDescent="0.25">
      <c r="E85">
        <v>0</v>
      </c>
      <c r="F85">
        <v>0</v>
      </c>
      <c r="G85">
        <v>94.5</v>
      </c>
      <c r="H85">
        <v>35</v>
      </c>
      <c r="I85">
        <v>0</v>
      </c>
      <c r="J85">
        <v>0</v>
      </c>
      <c r="K85">
        <v>0</v>
      </c>
      <c r="L85">
        <v>0</v>
      </c>
      <c r="M85">
        <v>0</v>
      </c>
      <c r="N85" s="1">
        <v>0</v>
      </c>
      <c r="O85" s="1">
        <v>0</v>
      </c>
      <c r="P85" s="1">
        <v>129.5</v>
      </c>
      <c r="Q85" s="24">
        <f t="shared" si="1"/>
        <v>0</v>
      </c>
      <c r="R85" t="s">
        <v>13</v>
      </c>
    </row>
    <row r="86" spans="1:18" x14ac:dyDescent="0.25">
      <c r="E86" s="24">
        <v>3994.8</v>
      </c>
      <c r="F86" s="24">
        <v>10181.4</v>
      </c>
      <c r="G86" s="24">
        <v>10248.200000000001</v>
      </c>
      <c r="H86" s="24">
        <v>7930.9</v>
      </c>
      <c r="I86" s="24">
        <v>9386.9</v>
      </c>
      <c r="J86" s="24">
        <v>9950</v>
      </c>
      <c r="K86" s="24">
        <v>9950</v>
      </c>
      <c r="L86" s="24">
        <v>9950</v>
      </c>
      <c r="M86" s="24">
        <v>11416.1</v>
      </c>
      <c r="N86" s="26">
        <v>11986.9</v>
      </c>
      <c r="O86" s="26">
        <f>12586.3+0.1</f>
        <v>12586.4</v>
      </c>
      <c r="P86" s="26">
        <v>107581.6</v>
      </c>
      <c r="Q86" s="24">
        <f>SUM(E86:O86)-P86</f>
        <v>0</v>
      </c>
      <c r="R86" t="s">
        <v>14</v>
      </c>
    </row>
    <row r="87" spans="1:18" x14ac:dyDescent="0.25"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 s="1">
        <v>0</v>
      </c>
      <c r="O87" s="1">
        <v>0</v>
      </c>
      <c r="P87" s="1">
        <v>0</v>
      </c>
      <c r="Q87" s="24">
        <f t="shared" si="1"/>
        <v>0</v>
      </c>
      <c r="R87" t="s">
        <v>15</v>
      </c>
    </row>
    <row r="88" spans="1:18" x14ac:dyDescent="0.25">
      <c r="A88" s="25">
        <v>43864</v>
      </c>
      <c r="B88" t="s">
        <v>23</v>
      </c>
      <c r="C88" t="s">
        <v>167</v>
      </c>
      <c r="D88" t="s">
        <v>183</v>
      </c>
      <c r="E88" s="24">
        <v>50925.7</v>
      </c>
      <c r="F88" s="24">
        <v>57592.2</v>
      </c>
      <c r="G88" s="24">
        <v>52355.199999999997</v>
      </c>
      <c r="H88" s="24">
        <v>55555.6</v>
      </c>
      <c r="I88" s="24">
        <v>44406.8</v>
      </c>
      <c r="J88" s="24">
        <v>55428.7</v>
      </c>
      <c r="K88" s="24">
        <v>53731.1</v>
      </c>
      <c r="L88" s="24">
        <v>53731.1</v>
      </c>
      <c r="M88" s="24">
        <v>84216.8</v>
      </c>
      <c r="N88" s="26">
        <v>88427.7</v>
      </c>
      <c r="O88" s="26">
        <v>92849</v>
      </c>
      <c r="P88" s="26">
        <v>689219.9</v>
      </c>
      <c r="Q88" s="24">
        <f t="shared" si="1"/>
        <v>0</v>
      </c>
      <c r="R88" t="s">
        <v>11</v>
      </c>
    </row>
    <row r="89" spans="1:18" x14ac:dyDescent="0.25"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 s="1">
        <v>0</v>
      </c>
      <c r="O89" s="1">
        <v>0</v>
      </c>
      <c r="P89" s="1">
        <v>0</v>
      </c>
      <c r="Q89" s="24">
        <f t="shared" si="1"/>
        <v>0</v>
      </c>
      <c r="R89" t="s">
        <v>12</v>
      </c>
    </row>
    <row r="90" spans="1:18" x14ac:dyDescent="0.25"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 s="1">
        <v>0</v>
      </c>
      <c r="O90" s="1">
        <v>0</v>
      </c>
      <c r="P90" s="1">
        <v>0</v>
      </c>
      <c r="Q90" s="24">
        <f t="shared" si="1"/>
        <v>0</v>
      </c>
      <c r="R90" t="s">
        <v>13</v>
      </c>
    </row>
    <row r="91" spans="1:18" x14ac:dyDescent="0.25">
      <c r="E91" s="24">
        <v>50925.7</v>
      </c>
      <c r="F91" s="24">
        <v>57592.2</v>
      </c>
      <c r="G91" s="24">
        <v>52355.199999999997</v>
      </c>
      <c r="H91" s="24">
        <v>55555.6</v>
      </c>
      <c r="I91" s="24">
        <v>44406.8</v>
      </c>
      <c r="J91" s="24">
        <v>55428.7</v>
      </c>
      <c r="K91" s="24">
        <v>53731.1</v>
      </c>
      <c r="L91" s="24">
        <v>53731.1</v>
      </c>
      <c r="M91" s="24">
        <v>84216.8</v>
      </c>
      <c r="N91" s="26">
        <v>88427.7</v>
      </c>
      <c r="O91" s="26">
        <v>92849</v>
      </c>
      <c r="P91" s="26">
        <v>689219.9</v>
      </c>
      <c r="Q91" s="24">
        <f t="shared" si="1"/>
        <v>0</v>
      </c>
      <c r="R91" t="s">
        <v>14</v>
      </c>
    </row>
    <row r="92" spans="1:18" x14ac:dyDescent="0.25"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 s="1">
        <v>0</v>
      </c>
      <c r="O92" s="1">
        <v>0</v>
      </c>
      <c r="P92" s="1">
        <v>0</v>
      </c>
      <c r="Q92" s="24">
        <f t="shared" si="1"/>
        <v>0</v>
      </c>
      <c r="R92" t="s">
        <v>15</v>
      </c>
    </row>
    <row r="93" spans="1:18" x14ac:dyDescent="0.25">
      <c r="A93">
        <v>4</v>
      </c>
      <c r="B93" t="s">
        <v>24</v>
      </c>
      <c r="C93" t="s">
        <v>167</v>
      </c>
      <c r="D93" t="s">
        <v>25</v>
      </c>
      <c r="E93" s="24">
        <v>299972.59999999998</v>
      </c>
      <c r="F93" s="24">
        <v>297867</v>
      </c>
      <c r="G93" s="24">
        <v>337596.5</v>
      </c>
      <c r="H93" s="24">
        <v>309604.8</v>
      </c>
      <c r="I93" s="24">
        <v>252533.2</v>
      </c>
      <c r="J93" s="24">
        <v>264240</v>
      </c>
      <c r="K93" s="24">
        <v>268106</v>
      </c>
      <c r="L93" s="24">
        <v>386242.9</v>
      </c>
      <c r="M93" s="24">
        <v>460913.1</v>
      </c>
      <c r="N93" s="26">
        <v>481131.4</v>
      </c>
      <c r="O93" s="26">
        <v>388748.3</v>
      </c>
      <c r="P93" s="26">
        <v>3746955.8</v>
      </c>
      <c r="Q93" s="24">
        <f t="shared" si="1"/>
        <v>0</v>
      </c>
      <c r="R93" t="s">
        <v>11</v>
      </c>
    </row>
    <row r="94" spans="1:18" x14ac:dyDescent="0.25"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 s="1">
        <v>0</v>
      </c>
      <c r="O94" s="1">
        <v>0</v>
      </c>
      <c r="P94" s="1">
        <v>0</v>
      </c>
      <c r="Q94" s="24">
        <f t="shared" si="1"/>
        <v>0</v>
      </c>
      <c r="R94" t="s">
        <v>12</v>
      </c>
    </row>
    <row r="95" spans="1:18" x14ac:dyDescent="0.25"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 s="24">
        <v>113884.3</v>
      </c>
      <c r="M95" s="24">
        <v>113884.3</v>
      </c>
      <c r="N95" s="26">
        <v>113884.3</v>
      </c>
      <c r="O95" s="1">
        <v>0</v>
      </c>
      <c r="P95" s="26">
        <v>341652.9</v>
      </c>
      <c r="Q95" s="24">
        <f t="shared" si="1"/>
        <v>0</v>
      </c>
      <c r="R95" t="s">
        <v>13</v>
      </c>
    </row>
    <row r="96" spans="1:18" x14ac:dyDescent="0.25">
      <c r="E96" s="24">
        <v>249487.6</v>
      </c>
      <c r="F96" s="24">
        <v>264206.40000000002</v>
      </c>
      <c r="G96" s="24">
        <v>305946.5</v>
      </c>
      <c r="H96" s="24">
        <v>279604.8</v>
      </c>
      <c r="I96" s="24">
        <v>221933.2</v>
      </c>
      <c r="J96" s="24">
        <v>225580</v>
      </c>
      <c r="K96" s="24">
        <v>225580</v>
      </c>
      <c r="L96" s="24">
        <v>225580</v>
      </c>
      <c r="M96" s="24">
        <v>295572.3</v>
      </c>
      <c r="N96" s="26">
        <v>310645</v>
      </c>
      <c r="O96" s="26">
        <v>326486</v>
      </c>
      <c r="P96" s="26">
        <v>2930621.8</v>
      </c>
      <c r="Q96" s="24">
        <f t="shared" si="1"/>
        <v>0</v>
      </c>
      <c r="R96" t="s">
        <v>14</v>
      </c>
    </row>
    <row r="97" spans="1:18" x14ac:dyDescent="0.25">
      <c r="E97" s="24">
        <v>50485</v>
      </c>
      <c r="F97" s="24">
        <v>33660.6</v>
      </c>
      <c r="G97" s="24">
        <v>31650</v>
      </c>
      <c r="H97" s="24">
        <v>30000</v>
      </c>
      <c r="I97" s="24">
        <v>30600</v>
      </c>
      <c r="J97" s="24">
        <v>38660</v>
      </c>
      <c r="K97" s="24">
        <v>42526</v>
      </c>
      <c r="L97" s="24">
        <v>46778.6</v>
      </c>
      <c r="M97" s="24">
        <v>51456.5</v>
      </c>
      <c r="N97" s="26">
        <v>56602.1</v>
      </c>
      <c r="O97" s="26">
        <v>62262.3</v>
      </c>
      <c r="P97" s="26">
        <v>474681.1</v>
      </c>
      <c r="Q97" s="24">
        <f t="shared" si="1"/>
        <v>0</v>
      </c>
      <c r="R97" t="s">
        <v>15</v>
      </c>
    </row>
    <row r="98" spans="1:18" x14ac:dyDescent="0.25">
      <c r="A98" t="s">
        <v>184</v>
      </c>
      <c r="B98" t="s">
        <v>167</v>
      </c>
      <c r="C98" t="s">
        <v>25</v>
      </c>
      <c r="D98" s="24"/>
      <c r="E98" s="24">
        <v>249487.6</v>
      </c>
      <c r="F98" s="24">
        <v>234206.4</v>
      </c>
      <c r="G98" s="24">
        <v>277446.5</v>
      </c>
      <c r="H98" s="24">
        <v>279354.8</v>
      </c>
      <c r="I98" s="24">
        <v>221686.5</v>
      </c>
      <c r="J98" s="24">
        <v>225330</v>
      </c>
      <c r="K98" s="24">
        <v>225330</v>
      </c>
      <c r="L98" s="24">
        <v>225330</v>
      </c>
      <c r="M98" s="24">
        <v>293997.3</v>
      </c>
      <c r="N98" s="26">
        <v>308991.2</v>
      </c>
      <c r="O98" s="26">
        <v>324749.7</v>
      </c>
      <c r="P98" s="26">
        <v>2865910</v>
      </c>
      <c r="Q98" s="24">
        <f t="shared" si="1"/>
        <v>0</v>
      </c>
    </row>
    <row r="99" spans="1:18" x14ac:dyDescent="0.25"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 s="1">
        <v>0</v>
      </c>
      <c r="O99" s="1">
        <v>0</v>
      </c>
      <c r="P99" s="1">
        <v>0</v>
      </c>
      <c r="Q99" s="24">
        <f t="shared" si="1"/>
        <v>0</v>
      </c>
      <c r="R99" t="s">
        <v>12</v>
      </c>
    </row>
    <row r="100" spans="1:18" x14ac:dyDescent="0.25"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 s="1">
        <v>0</v>
      </c>
      <c r="O100" s="1">
        <v>0</v>
      </c>
      <c r="P100" s="1">
        <v>0</v>
      </c>
      <c r="Q100" s="24">
        <f t="shared" si="1"/>
        <v>0</v>
      </c>
      <c r="R100" t="s">
        <v>13</v>
      </c>
    </row>
    <row r="101" spans="1:18" x14ac:dyDescent="0.25">
      <c r="E101" s="24">
        <v>249487.6</v>
      </c>
      <c r="F101" s="24">
        <v>234206.4</v>
      </c>
      <c r="G101" s="24">
        <v>277446.5</v>
      </c>
      <c r="H101" s="24">
        <v>279354.8</v>
      </c>
      <c r="I101" s="24">
        <v>221686.5</v>
      </c>
      <c r="J101" s="24">
        <v>225330</v>
      </c>
      <c r="K101" s="24">
        <v>225330</v>
      </c>
      <c r="L101" s="24">
        <v>225330</v>
      </c>
      <c r="M101" s="24">
        <v>293997.3</v>
      </c>
      <c r="N101" s="26">
        <v>308991.2</v>
      </c>
      <c r="O101" s="26">
        <v>324749.7</v>
      </c>
      <c r="P101" s="26">
        <v>2865910</v>
      </c>
      <c r="Q101" s="24">
        <f t="shared" si="1"/>
        <v>0</v>
      </c>
      <c r="R101" t="s">
        <v>185</v>
      </c>
    </row>
    <row r="102" spans="1:18" x14ac:dyDescent="0.25"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 s="1">
        <v>0</v>
      </c>
      <c r="O102" s="1">
        <v>0</v>
      </c>
      <c r="P102" s="1">
        <v>0</v>
      </c>
      <c r="Q102" s="24">
        <f t="shared" si="1"/>
        <v>0</v>
      </c>
      <c r="R102" t="s">
        <v>15</v>
      </c>
    </row>
    <row r="103" spans="1:18" x14ac:dyDescent="0.25">
      <c r="A103" t="s">
        <v>186</v>
      </c>
      <c r="B103" t="s">
        <v>167</v>
      </c>
      <c r="C103" t="s">
        <v>25</v>
      </c>
      <c r="D103" s="24"/>
      <c r="E103" s="24">
        <v>50485</v>
      </c>
      <c r="F103" s="24">
        <v>33660.6</v>
      </c>
      <c r="G103" s="24">
        <v>31650</v>
      </c>
      <c r="H103" s="24">
        <v>25000</v>
      </c>
      <c r="I103" s="24">
        <v>30600</v>
      </c>
      <c r="J103" s="24">
        <v>33660</v>
      </c>
      <c r="K103" s="24">
        <v>37026</v>
      </c>
      <c r="L103" s="24">
        <v>94612.9</v>
      </c>
      <c r="M103" s="24">
        <v>98685.8</v>
      </c>
      <c r="N103" s="26">
        <v>103165.9</v>
      </c>
      <c r="O103" s="26">
        <f>54209.8-0.1</f>
        <v>54209.700000000004</v>
      </c>
      <c r="P103" s="26">
        <v>592755.9</v>
      </c>
      <c r="Q103" s="24">
        <f t="shared" si="1"/>
        <v>0</v>
      </c>
    </row>
    <row r="104" spans="1:18" x14ac:dyDescent="0.25"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 s="1">
        <v>0</v>
      </c>
      <c r="O104" s="1">
        <v>0</v>
      </c>
      <c r="P104" s="1">
        <v>0</v>
      </c>
      <c r="Q104" s="24">
        <f t="shared" si="1"/>
        <v>0</v>
      </c>
      <c r="R104" t="s">
        <v>12</v>
      </c>
    </row>
    <row r="105" spans="1:18" x14ac:dyDescent="0.25"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 s="24">
        <v>53884.3</v>
      </c>
      <c r="M105" s="24">
        <v>53884.3</v>
      </c>
      <c r="N105" s="26">
        <v>53884.3</v>
      </c>
      <c r="O105" s="1">
        <v>0</v>
      </c>
      <c r="P105" s="26">
        <v>161652.9</v>
      </c>
      <c r="Q105" s="24">
        <f t="shared" si="1"/>
        <v>0</v>
      </c>
      <c r="R105" t="s">
        <v>13</v>
      </c>
    </row>
    <row r="106" spans="1:18" x14ac:dyDescent="0.25"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 s="1">
        <v>0</v>
      </c>
      <c r="O106" s="1">
        <v>0</v>
      </c>
      <c r="P106" s="1">
        <v>0</v>
      </c>
      <c r="Q106" s="24">
        <f t="shared" si="1"/>
        <v>0</v>
      </c>
      <c r="R106" t="s">
        <v>14</v>
      </c>
    </row>
    <row r="107" spans="1:18" s="1" customFormat="1" x14ac:dyDescent="0.25">
      <c r="E107" s="26">
        <v>50485</v>
      </c>
      <c r="F107" s="26">
        <v>33660.6</v>
      </c>
      <c r="G107" s="26">
        <v>31650</v>
      </c>
      <c r="H107" s="26">
        <v>25000</v>
      </c>
      <c r="I107" s="26">
        <v>30600</v>
      </c>
      <c r="J107" s="26">
        <v>33660</v>
      </c>
      <c r="K107" s="26">
        <v>37026</v>
      </c>
      <c r="L107" s="26">
        <v>40728.6</v>
      </c>
      <c r="M107" s="26">
        <v>44801.5</v>
      </c>
      <c r="N107" s="26">
        <v>49281.599999999999</v>
      </c>
      <c r="O107" s="26">
        <f>54209.8-0.1</f>
        <v>54209.700000000004</v>
      </c>
      <c r="P107" s="26">
        <v>431103</v>
      </c>
      <c r="Q107" s="26">
        <f>SUM(E107:O107)-P107</f>
        <v>0</v>
      </c>
      <c r="R107" s="1" t="s">
        <v>15</v>
      </c>
    </row>
    <row r="108" spans="1:18" x14ac:dyDescent="0.25">
      <c r="A108" s="25">
        <v>43894</v>
      </c>
      <c r="B108" t="s">
        <v>26</v>
      </c>
      <c r="C108" t="s">
        <v>187</v>
      </c>
      <c r="D108" t="s">
        <v>173</v>
      </c>
      <c r="E108">
        <v>0</v>
      </c>
      <c r="F108">
        <v>0</v>
      </c>
      <c r="G108">
        <v>500</v>
      </c>
      <c r="H108">
        <v>250</v>
      </c>
      <c r="I108">
        <v>246.7</v>
      </c>
      <c r="J108">
        <v>250</v>
      </c>
      <c r="K108">
        <v>250</v>
      </c>
      <c r="L108">
        <v>250</v>
      </c>
      <c r="M108">
        <v>1575</v>
      </c>
      <c r="N108" s="26">
        <v>1653.8</v>
      </c>
      <c r="O108" s="26">
        <v>1736.3</v>
      </c>
      <c r="P108" s="26">
        <v>6711.8</v>
      </c>
      <c r="Q108" s="24">
        <f t="shared" si="1"/>
        <v>0</v>
      </c>
    </row>
    <row r="109" spans="1:18" x14ac:dyDescent="0.25"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 s="1">
        <v>0</v>
      </c>
      <c r="O109" s="1">
        <v>0</v>
      </c>
      <c r="P109" s="1">
        <v>0</v>
      </c>
      <c r="Q109" s="24">
        <f t="shared" si="1"/>
        <v>0</v>
      </c>
      <c r="R109" t="s">
        <v>12</v>
      </c>
    </row>
    <row r="110" spans="1:18" x14ac:dyDescent="0.25"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 s="1">
        <v>0</v>
      </c>
      <c r="O110" s="1">
        <v>0</v>
      </c>
      <c r="P110" s="1">
        <v>0</v>
      </c>
      <c r="Q110" s="24">
        <f t="shared" si="1"/>
        <v>0</v>
      </c>
      <c r="R110" t="s">
        <v>13</v>
      </c>
    </row>
    <row r="111" spans="1:18" x14ac:dyDescent="0.25">
      <c r="E111">
        <v>0</v>
      </c>
      <c r="F111">
        <v>0</v>
      </c>
      <c r="G111">
        <v>500</v>
      </c>
      <c r="H111">
        <v>250</v>
      </c>
      <c r="I111">
        <v>246.7</v>
      </c>
      <c r="J111">
        <v>250</v>
      </c>
      <c r="K111">
        <v>250</v>
      </c>
      <c r="L111">
        <v>250</v>
      </c>
      <c r="M111" s="24">
        <v>1575</v>
      </c>
      <c r="N111" s="26">
        <v>1653.8</v>
      </c>
      <c r="O111" s="26">
        <v>1736.4</v>
      </c>
      <c r="P111" s="26">
        <v>6711.9</v>
      </c>
      <c r="Q111" s="24">
        <f t="shared" si="1"/>
        <v>0</v>
      </c>
      <c r="R111" t="s">
        <v>14</v>
      </c>
    </row>
    <row r="112" spans="1:18" x14ac:dyDescent="0.25"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 s="1">
        <v>0</v>
      </c>
      <c r="O112" s="1">
        <v>0</v>
      </c>
      <c r="P112" s="1">
        <v>0</v>
      </c>
      <c r="Q112" s="24">
        <f t="shared" si="1"/>
        <v>0</v>
      </c>
      <c r="R112" t="s">
        <v>15</v>
      </c>
    </row>
    <row r="113" spans="1:18" x14ac:dyDescent="0.25">
      <c r="A113" t="s">
        <v>188</v>
      </c>
      <c r="B113" t="s">
        <v>189</v>
      </c>
      <c r="C113" t="s">
        <v>27</v>
      </c>
      <c r="E113">
        <v>0</v>
      </c>
      <c r="F113">
        <v>0</v>
      </c>
      <c r="G113">
        <v>0</v>
      </c>
      <c r="H113" s="24">
        <v>5000</v>
      </c>
      <c r="I113">
        <v>0</v>
      </c>
      <c r="J113" s="24">
        <v>5000</v>
      </c>
      <c r="K113" s="24">
        <v>5500</v>
      </c>
      <c r="L113" s="24">
        <v>66050</v>
      </c>
      <c r="M113" s="24">
        <v>66655</v>
      </c>
      <c r="N113" s="26">
        <v>67320.5</v>
      </c>
      <c r="O113" s="26">
        <v>8052.6</v>
      </c>
      <c r="P113" s="26">
        <v>223578.1</v>
      </c>
      <c r="Q113" s="24">
        <f t="shared" si="1"/>
        <v>0</v>
      </c>
    </row>
    <row r="114" spans="1:18" x14ac:dyDescent="0.25"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 s="1">
        <v>0</v>
      </c>
      <c r="O114" s="1">
        <v>0</v>
      </c>
      <c r="P114" s="1">
        <v>0</v>
      </c>
      <c r="Q114" s="24">
        <f t="shared" si="1"/>
        <v>0</v>
      </c>
      <c r="R114" t="s">
        <v>12</v>
      </c>
    </row>
    <row r="115" spans="1:18" x14ac:dyDescent="0.25"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 s="24">
        <v>60000</v>
      </c>
      <c r="M115" s="24">
        <v>60000</v>
      </c>
      <c r="N115" s="26">
        <v>60000</v>
      </c>
      <c r="O115" s="1">
        <v>0</v>
      </c>
      <c r="P115" s="26">
        <v>180000</v>
      </c>
      <c r="Q115" s="24">
        <f t="shared" si="1"/>
        <v>0</v>
      </c>
      <c r="R115" t="s">
        <v>13</v>
      </c>
    </row>
    <row r="116" spans="1:18" x14ac:dyDescent="0.25"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 s="1">
        <v>0</v>
      </c>
      <c r="O116" s="1">
        <v>0</v>
      </c>
      <c r="P116" s="1">
        <v>0</v>
      </c>
      <c r="Q116" s="24">
        <f t="shared" si="1"/>
        <v>0</v>
      </c>
      <c r="R116" t="s">
        <v>14</v>
      </c>
    </row>
    <row r="117" spans="1:18" x14ac:dyDescent="0.25">
      <c r="E117">
        <v>0</v>
      </c>
      <c r="F117">
        <v>0</v>
      </c>
      <c r="G117">
        <v>0</v>
      </c>
      <c r="H117" s="24">
        <v>5000</v>
      </c>
      <c r="I117">
        <v>0</v>
      </c>
      <c r="J117" s="24">
        <v>5000</v>
      </c>
      <c r="K117" s="24">
        <v>5500</v>
      </c>
      <c r="L117" s="24">
        <v>6050</v>
      </c>
      <c r="M117" s="24">
        <v>6655</v>
      </c>
      <c r="N117" s="26">
        <v>7320.5</v>
      </c>
      <c r="O117" s="26">
        <v>8052.6</v>
      </c>
      <c r="P117" s="26">
        <v>43578.1</v>
      </c>
      <c r="Q117" s="24">
        <f t="shared" si="1"/>
        <v>0</v>
      </c>
      <c r="R117" t="s">
        <v>15</v>
      </c>
    </row>
    <row r="118" spans="1:18" x14ac:dyDescent="0.25">
      <c r="B118" t="s">
        <v>190</v>
      </c>
      <c r="C118" t="s">
        <v>173</v>
      </c>
      <c r="E118">
        <v>0</v>
      </c>
      <c r="F118" s="24">
        <v>30000</v>
      </c>
      <c r="G118" s="24">
        <v>28000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 s="1">
        <v>0</v>
      </c>
      <c r="O118" s="1">
        <v>0</v>
      </c>
      <c r="P118" s="26">
        <v>58000</v>
      </c>
      <c r="Q118" s="24">
        <f t="shared" si="1"/>
        <v>0</v>
      </c>
    </row>
    <row r="119" spans="1:18" x14ac:dyDescent="0.25"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 s="1">
        <v>0</v>
      </c>
      <c r="O119" s="1">
        <v>0</v>
      </c>
      <c r="P119" s="1">
        <v>0</v>
      </c>
      <c r="Q119" s="24">
        <f t="shared" si="1"/>
        <v>0</v>
      </c>
      <c r="R119" t="s">
        <v>12</v>
      </c>
    </row>
    <row r="120" spans="1:18" x14ac:dyDescent="0.25"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 s="1">
        <v>0</v>
      </c>
      <c r="O120" s="1">
        <v>0</v>
      </c>
      <c r="P120" s="1">
        <v>0</v>
      </c>
      <c r="Q120" s="24">
        <f t="shared" ref="Q120:Q150" si="2">SUM(E120:O120)-P120</f>
        <v>0</v>
      </c>
      <c r="R120" t="s">
        <v>13</v>
      </c>
    </row>
    <row r="121" spans="1:18" x14ac:dyDescent="0.25">
      <c r="E121">
        <v>0</v>
      </c>
      <c r="F121" s="24">
        <v>30000</v>
      </c>
      <c r="G121" s="24">
        <v>28000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 s="1">
        <v>0</v>
      </c>
      <c r="O121" s="1">
        <v>0</v>
      </c>
      <c r="P121" s="26">
        <v>58000</v>
      </c>
      <c r="Q121" s="24">
        <f t="shared" si="2"/>
        <v>0</v>
      </c>
      <c r="R121" t="s">
        <v>14</v>
      </c>
    </row>
    <row r="122" spans="1:18" x14ac:dyDescent="0.25"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 s="1">
        <v>0</v>
      </c>
      <c r="O122" s="1">
        <v>0</v>
      </c>
      <c r="P122" s="1">
        <v>0</v>
      </c>
      <c r="Q122" s="24">
        <f t="shared" si="2"/>
        <v>0</v>
      </c>
      <c r="R122" t="s">
        <v>15</v>
      </c>
    </row>
    <row r="123" spans="1:18" s="1" customFormat="1" x14ac:dyDescent="0.25">
      <c r="A123" s="1">
        <v>5</v>
      </c>
      <c r="B123" s="1" t="s">
        <v>28</v>
      </c>
      <c r="C123" s="1" t="s">
        <v>167</v>
      </c>
      <c r="D123" s="1" t="s">
        <v>191</v>
      </c>
      <c r="E123" s="26">
        <v>88296.3</v>
      </c>
      <c r="F123" s="26">
        <v>88718.8</v>
      </c>
      <c r="G123" s="26">
        <v>115593.3</v>
      </c>
      <c r="H123" s="26">
        <v>119717.2</v>
      </c>
      <c r="I123" s="26">
        <v>118880.9</v>
      </c>
      <c r="J123" s="26">
        <v>88293.6</v>
      </c>
      <c r="K123" s="26">
        <v>90231</v>
      </c>
      <c r="L123" s="26">
        <v>90313.1</v>
      </c>
      <c r="M123" s="26">
        <v>151806.39999999999</v>
      </c>
      <c r="N123" s="26">
        <v>152392.4</v>
      </c>
      <c r="O123" s="26">
        <f>181304.4+0.2</f>
        <v>181304.6</v>
      </c>
      <c r="P123" s="26">
        <v>1285547.6000000001</v>
      </c>
      <c r="Q123" s="26">
        <f>SUM(E123:O123)-P123</f>
        <v>0</v>
      </c>
      <c r="R123" s="1" t="s">
        <v>11</v>
      </c>
    </row>
    <row r="124" spans="1:18" x14ac:dyDescent="0.25"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 s="1">
        <v>0</v>
      </c>
      <c r="O124" s="1">
        <v>0</v>
      </c>
      <c r="P124" s="1">
        <v>0</v>
      </c>
      <c r="Q124" s="24">
        <f t="shared" si="2"/>
        <v>0</v>
      </c>
      <c r="R124" t="s">
        <v>12</v>
      </c>
    </row>
    <row r="125" spans="1:18" x14ac:dyDescent="0.25">
      <c r="E125">
        <v>0</v>
      </c>
      <c r="F125">
        <v>0</v>
      </c>
      <c r="G125" s="24">
        <v>30000</v>
      </c>
      <c r="H125" s="24">
        <v>35777</v>
      </c>
      <c r="I125" s="24">
        <v>30621.3</v>
      </c>
      <c r="J125">
        <v>0</v>
      </c>
      <c r="K125">
        <v>0</v>
      </c>
      <c r="L125">
        <v>0</v>
      </c>
      <c r="M125">
        <v>0</v>
      </c>
      <c r="N125" s="1">
        <v>0</v>
      </c>
      <c r="O125" s="1">
        <v>0</v>
      </c>
      <c r="P125" s="26">
        <v>96398.3</v>
      </c>
      <c r="Q125" s="24">
        <f t="shared" si="2"/>
        <v>0</v>
      </c>
      <c r="R125" t="s">
        <v>13</v>
      </c>
    </row>
    <row r="126" spans="1:18" x14ac:dyDescent="0.25">
      <c r="E126" s="24">
        <v>87846.3</v>
      </c>
      <c r="F126" s="24">
        <v>88268.800000000003</v>
      </c>
      <c r="G126" s="24">
        <v>85137.8</v>
      </c>
      <c r="H126" s="24">
        <v>83380.2</v>
      </c>
      <c r="I126" s="24">
        <v>87919.6</v>
      </c>
      <c r="J126" s="24">
        <v>87919.6</v>
      </c>
      <c r="K126" s="24">
        <v>89819.6</v>
      </c>
      <c r="L126" s="24">
        <v>89860.6</v>
      </c>
      <c r="M126" s="24">
        <v>151308.70000000001</v>
      </c>
      <c r="N126" s="26">
        <v>151844.79999999999</v>
      </c>
      <c r="O126" s="26">
        <v>180702.1</v>
      </c>
      <c r="P126" s="26">
        <v>1184008.1000000001</v>
      </c>
      <c r="Q126" s="24">
        <f t="shared" si="2"/>
        <v>0</v>
      </c>
      <c r="R126" t="s">
        <v>14</v>
      </c>
    </row>
    <row r="127" spans="1:18" x14ac:dyDescent="0.25">
      <c r="E127">
        <v>450</v>
      </c>
      <c r="F127">
        <v>450</v>
      </c>
      <c r="G127">
        <v>455.5</v>
      </c>
      <c r="H127">
        <v>560</v>
      </c>
      <c r="I127">
        <v>340</v>
      </c>
      <c r="J127">
        <v>374</v>
      </c>
      <c r="K127">
        <v>411.4</v>
      </c>
      <c r="L127">
        <v>452.5</v>
      </c>
      <c r="M127">
        <v>497.8</v>
      </c>
      <c r="N127" s="1">
        <v>547.6</v>
      </c>
      <c r="O127" s="1">
        <v>602.29999999999995</v>
      </c>
      <c r="P127" s="26">
        <v>5141.1000000000004</v>
      </c>
      <c r="Q127" s="24">
        <f t="shared" si="2"/>
        <v>0</v>
      </c>
      <c r="R127" t="s">
        <v>15</v>
      </c>
    </row>
    <row r="128" spans="1:18" x14ac:dyDescent="0.25">
      <c r="A128" t="s">
        <v>192</v>
      </c>
      <c r="B128" s="24"/>
      <c r="C128" s="24"/>
      <c r="D128" s="24"/>
      <c r="E128" s="24">
        <v>11019.6</v>
      </c>
      <c r="F128" s="24">
        <v>4318.1000000000004</v>
      </c>
      <c r="G128" s="24">
        <v>10690</v>
      </c>
      <c r="H128" s="24">
        <v>10112.200000000001</v>
      </c>
      <c r="I128" s="24">
        <v>10740</v>
      </c>
      <c r="J128" s="24">
        <v>10774</v>
      </c>
      <c r="K128" s="24">
        <v>12711.4</v>
      </c>
      <c r="L128" s="24">
        <v>12793.5</v>
      </c>
      <c r="M128" s="24">
        <v>21382.799999999999</v>
      </c>
      <c r="N128" s="26">
        <v>15447.6</v>
      </c>
      <c r="O128" s="26">
        <v>37512.300000000003</v>
      </c>
      <c r="P128" s="26">
        <v>157501.5</v>
      </c>
      <c r="Q128" s="24">
        <f t="shared" si="2"/>
        <v>0</v>
      </c>
    </row>
    <row r="129" spans="1:18" x14ac:dyDescent="0.25"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 s="1">
        <v>0</v>
      </c>
      <c r="O129" s="1">
        <v>0</v>
      </c>
      <c r="P129" s="1">
        <v>0</v>
      </c>
      <c r="Q129" s="24">
        <f t="shared" si="2"/>
        <v>0</v>
      </c>
      <c r="R129" t="s">
        <v>12</v>
      </c>
    </row>
    <row r="130" spans="1:18" x14ac:dyDescent="0.25"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 s="1">
        <v>0</v>
      </c>
      <c r="O130" s="1">
        <v>0</v>
      </c>
      <c r="P130" s="1">
        <v>0</v>
      </c>
      <c r="Q130" s="24">
        <f t="shared" si="2"/>
        <v>0</v>
      </c>
      <c r="R130" t="s">
        <v>13</v>
      </c>
    </row>
    <row r="131" spans="1:18" x14ac:dyDescent="0.25">
      <c r="E131" s="24">
        <v>10569.6</v>
      </c>
      <c r="F131" s="24">
        <v>3868.1</v>
      </c>
      <c r="G131" s="24">
        <v>10234.5</v>
      </c>
      <c r="H131" s="24">
        <v>10112.200000000001</v>
      </c>
      <c r="I131" s="24">
        <v>10400</v>
      </c>
      <c r="J131" s="24">
        <v>10400</v>
      </c>
      <c r="K131" s="24">
        <v>12300</v>
      </c>
      <c r="L131" s="24">
        <v>12341</v>
      </c>
      <c r="M131" s="24">
        <v>20885</v>
      </c>
      <c r="N131" s="26">
        <v>14900</v>
      </c>
      <c r="O131" s="26">
        <v>36910</v>
      </c>
      <c r="P131" s="26">
        <v>152920.4</v>
      </c>
      <c r="Q131" s="24">
        <f t="shared" si="2"/>
        <v>0</v>
      </c>
      <c r="R131" t="s">
        <v>14</v>
      </c>
    </row>
    <row r="132" spans="1:18" x14ac:dyDescent="0.25">
      <c r="E132">
        <v>450</v>
      </c>
      <c r="F132">
        <v>450</v>
      </c>
      <c r="G132">
        <v>455.5</v>
      </c>
      <c r="H132">
        <v>0</v>
      </c>
      <c r="I132">
        <v>340</v>
      </c>
      <c r="J132">
        <v>374</v>
      </c>
      <c r="K132">
        <v>411.4</v>
      </c>
      <c r="L132">
        <v>452.5</v>
      </c>
      <c r="M132">
        <v>497.8</v>
      </c>
      <c r="N132" s="1">
        <v>547.6</v>
      </c>
      <c r="O132" s="1">
        <v>602.29999999999995</v>
      </c>
      <c r="P132" s="26">
        <v>4581.1000000000004</v>
      </c>
      <c r="Q132" s="24">
        <f t="shared" si="2"/>
        <v>0</v>
      </c>
      <c r="R132" t="s">
        <v>15</v>
      </c>
    </row>
    <row r="133" spans="1:18" x14ac:dyDescent="0.25">
      <c r="A133" t="s">
        <v>193</v>
      </c>
      <c r="B133" t="s">
        <v>29</v>
      </c>
      <c r="D133" s="24"/>
      <c r="E133">
        <v>0</v>
      </c>
      <c r="F133" s="24">
        <v>6609.2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 s="1">
        <v>0</v>
      </c>
      <c r="O133" s="1">
        <v>0</v>
      </c>
      <c r="P133" s="26">
        <v>6609.2</v>
      </c>
      <c r="Q133" s="24">
        <f t="shared" si="2"/>
        <v>0</v>
      </c>
    </row>
    <row r="134" spans="1:18" x14ac:dyDescent="0.25"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 s="1">
        <v>0</v>
      </c>
      <c r="O134" s="1">
        <v>0</v>
      </c>
      <c r="P134" s="1">
        <v>0</v>
      </c>
      <c r="Q134" s="24">
        <f t="shared" si="2"/>
        <v>0</v>
      </c>
      <c r="R134" t="s">
        <v>12</v>
      </c>
    </row>
    <row r="135" spans="1:18" x14ac:dyDescent="0.25"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 s="1">
        <v>0</v>
      </c>
      <c r="O135" s="1">
        <v>0</v>
      </c>
      <c r="P135" s="1">
        <v>0</v>
      </c>
      <c r="Q135" s="24">
        <f t="shared" si="2"/>
        <v>0</v>
      </c>
      <c r="R135" t="s">
        <v>13</v>
      </c>
    </row>
    <row r="136" spans="1:18" x14ac:dyDescent="0.25">
      <c r="E136">
        <v>0</v>
      </c>
      <c r="F136" s="24">
        <v>6609.2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 s="1">
        <v>0</v>
      </c>
      <c r="O136" s="1">
        <v>0</v>
      </c>
      <c r="P136" s="26">
        <v>6609.2</v>
      </c>
      <c r="Q136" s="24">
        <f t="shared" si="2"/>
        <v>0</v>
      </c>
      <c r="R136" t="s">
        <v>14</v>
      </c>
    </row>
    <row r="137" spans="1:18" x14ac:dyDescent="0.25"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 s="1">
        <v>0</v>
      </c>
      <c r="O137" s="1">
        <v>0</v>
      </c>
      <c r="P137" s="1">
        <v>0</v>
      </c>
      <c r="Q137" s="24">
        <f t="shared" si="2"/>
        <v>0</v>
      </c>
      <c r="R137" t="s">
        <v>15</v>
      </c>
    </row>
    <row r="138" spans="1:18" x14ac:dyDescent="0.25">
      <c r="B138" t="s">
        <v>167</v>
      </c>
      <c r="C138" t="s">
        <v>29</v>
      </c>
      <c r="D138" s="24"/>
      <c r="E138" s="24">
        <v>77276.7</v>
      </c>
      <c r="F138" s="24">
        <v>77791.5</v>
      </c>
      <c r="G138" s="24">
        <v>104903.3</v>
      </c>
      <c r="H138" s="24">
        <v>109605</v>
      </c>
      <c r="I138" s="24">
        <v>108140.9</v>
      </c>
      <c r="J138" s="24">
        <v>77519.600000000006</v>
      </c>
      <c r="K138" s="24">
        <v>77519.600000000006</v>
      </c>
      <c r="L138" s="24">
        <v>77519.600000000006</v>
      </c>
      <c r="M138" s="24">
        <v>130423.7</v>
      </c>
      <c r="N138" s="26">
        <v>136944.79999999999</v>
      </c>
      <c r="O138" s="26">
        <v>143792.1</v>
      </c>
      <c r="P138" s="26">
        <v>1121436.8</v>
      </c>
      <c r="Q138" s="24">
        <f t="shared" si="2"/>
        <v>0</v>
      </c>
    </row>
    <row r="139" spans="1:18" x14ac:dyDescent="0.25"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 s="1">
        <v>0</v>
      </c>
      <c r="O139" s="1">
        <v>0</v>
      </c>
      <c r="P139" s="1">
        <v>0</v>
      </c>
      <c r="Q139" s="24">
        <f t="shared" si="2"/>
        <v>0</v>
      </c>
      <c r="R139" t="s">
        <v>12</v>
      </c>
    </row>
    <row r="140" spans="1:18" x14ac:dyDescent="0.25">
      <c r="E140">
        <v>0</v>
      </c>
      <c r="F140">
        <v>0</v>
      </c>
      <c r="G140" s="24">
        <v>30000</v>
      </c>
      <c r="H140" s="24">
        <v>35777</v>
      </c>
      <c r="I140" s="24">
        <v>30621.3</v>
      </c>
      <c r="J140">
        <v>0</v>
      </c>
      <c r="K140">
        <v>0</v>
      </c>
      <c r="L140">
        <v>0</v>
      </c>
      <c r="M140">
        <v>0</v>
      </c>
      <c r="N140" s="1">
        <v>0</v>
      </c>
      <c r="O140" s="1">
        <v>0</v>
      </c>
      <c r="P140" s="26">
        <v>96398.3</v>
      </c>
      <c r="Q140" s="24">
        <f t="shared" si="2"/>
        <v>0</v>
      </c>
      <c r="R140" t="s">
        <v>13</v>
      </c>
    </row>
    <row r="141" spans="1:18" x14ac:dyDescent="0.25">
      <c r="E141" s="24">
        <v>77276.7</v>
      </c>
      <c r="F141" s="24">
        <v>77791.5</v>
      </c>
      <c r="G141" s="24">
        <v>74903.3</v>
      </c>
      <c r="H141" s="24">
        <v>73268</v>
      </c>
      <c r="I141" s="24">
        <v>77519.600000000006</v>
      </c>
      <c r="J141" s="24">
        <v>77519.600000000006</v>
      </c>
      <c r="K141" s="24">
        <v>77519.600000000006</v>
      </c>
      <c r="L141" s="24">
        <v>77519.600000000006</v>
      </c>
      <c r="M141" s="24">
        <v>130423.7</v>
      </c>
      <c r="N141" s="26">
        <v>136944.79999999999</v>
      </c>
      <c r="O141" s="26">
        <f>143792.1+0.2</f>
        <v>143792.30000000002</v>
      </c>
      <c r="P141" s="26">
        <f>1024478.5+0.2</f>
        <v>1024478.7</v>
      </c>
      <c r="Q141" s="24">
        <f t="shared" si="2"/>
        <v>0</v>
      </c>
      <c r="R141" t="s">
        <v>14</v>
      </c>
    </row>
    <row r="142" spans="1:18" x14ac:dyDescent="0.25">
      <c r="E142">
        <v>0</v>
      </c>
      <c r="F142">
        <v>0</v>
      </c>
      <c r="G142">
        <v>0</v>
      </c>
      <c r="H142">
        <v>560</v>
      </c>
      <c r="I142">
        <v>0</v>
      </c>
      <c r="J142">
        <v>0</v>
      </c>
      <c r="K142">
        <v>0</v>
      </c>
      <c r="L142">
        <v>0</v>
      </c>
      <c r="M142">
        <v>0</v>
      </c>
      <c r="N142" s="1">
        <v>0</v>
      </c>
      <c r="O142" s="1">
        <v>0</v>
      </c>
      <c r="P142" s="1">
        <v>560</v>
      </c>
      <c r="Q142" s="24">
        <f t="shared" si="2"/>
        <v>0</v>
      </c>
      <c r="R142" t="s">
        <v>15</v>
      </c>
    </row>
    <row r="143" spans="1:18" x14ac:dyDescent="0.25">
      <c r="A143">
        <v>6</v>
      </c>
      <c r="B143" t="s">
        <v>30</v>
      </c>
      <c r="C143" t="s">
        <v>167</v>
      </c>
      <c r="D143" t="s">
        <v>17</v>
      </c>
      <c r="E143" s="24">
        <v>23731.7</v>
      </c>
      <c r="F143" s="24">
        <v>29333.5</v>
      </c>
      <c r="G143" s="24">
        <v>29752.3</v>
      </c>
      <c r="H143" s="24">
        <v>23207.3</v>
      </c>
      <c r="I143" s="24">
        <v>25889.9</v>
      </c>
      <c r="J143" s="24">
        <v>25335.7</v>
      </c>
      <c r="K143" s="24">
        <v>25335.7</v>
      </c>
      <c r="L143" s="24">
        <v>25335.7</v>
      </c>
      <c r="M143" s="24">
        <v>23182.9</v>
      </c>
      <c r="N143" s="26">
        <v>23182.9</v>
      </c>
      <c r="O143" s="26">
        <v>23182.9</v>
      </c>
      <c r="P143" s="26">
        <v>277470.5</v>
      </c>
      <c r="Q143" s="24">
        <f t="shared" si="2"/>
        <v>0</v>
      </c>
      <c r="R143" t="s">
        <v>11</v>
      </c>
    </row>
    <row r="144" spans="1:18" x14ac:dyDescent="0.25"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 s="1">
        <v>0</v>
      </c>
      <c r="O144" s="1">
        <v>0</v>
      </c>
      <c r="P144" s="1">
        <v>0</v>
      </c>
      <c r="Q144" s="24">
        <f t="shared" si="2"/>
        <v>0</v>
      </c>
      <c r="R144" t="s">
        <v>12</v>
      </c>
    </row>
    <row r="145" spans="5:18" x14ac:dyDescent="0.25">
      <c r="E145">
        <v>0</v>
      </c>
      <c r="F145">
        <v>0</v>
      </c>
      <c r="G145">
        <v>0</v>
      </c>
      <c r="H145">
        <v>0</v>
      </c>
      <c r="I145" s="24">
        <v>2664.3</v>
      </c>
      <c r="J145">
        <v>0</v>
      </c>
      <c r="K145">
        <v>0</v>
      </c>
      <c r="L145">
        <v>0</v>
      </c>
      <c r="M145">
        <v>0</v>
      </c>
      <c r="N145" s="1">
        <v>0</v>
      </c>
      <c r="O145" s="1">
        <v>0</v>
      </c>
      <c r="P145" s="26">
        <v>2664.3</v>
      </c>
      <c r="Q145" s="24">
        <f t="shared" si="2"/>
        <v>0</v>
      </c>
      <c r="R145" t="s">
        <v>13</v>
      </c>
    </row>
    <row r="146" spans="5:18" x14ac:dyDescent="0.25">
      <c r="Q146" s="24">
        <f t="shared" si="2"/>
        <v>0</v>
      </c>
    </row>
    <row r="147" spans="5:18" x14ac:dyDescent="0.25">
      <c r="Q147" s="24">
        <f t="shared" si="2"/>
        <v>0</v>
      </c>
    </row>
    <row r="148" spans="5:18" x14ac:dyDescent="0.25">
      <c r="Q148" s="24">
        <f t="shared" si="2"/>
        <v>0</v>
      </c>
    </row>
    <row r="149" spans="5:18" x14ac:dyDescent="0.25">
      <c r="Q149" s="24">
        <f t="shared" si="2"/>
        <v>0</v>
      </c>
    </row>
    <row r="150" spans="5:18" x14ac:dyDescent="0.25">
      <c r="Q150" s="24">
        <f t="shared" si="2"/>
        <v>0</v>
      </c>
    </row>
  </sheetData>
  <customSheetViews>
    <customSheetView guid="{31C8B02F-7C41-43E0-9909-1E66942D583B}" hiddenRows="1" state="hidden" topLeftCell="G132">
      <selection activeCell="N141" sqref="N141"/>
      <pageMargins left="0.7" right="0.7" top="0.75" bottom="0.75" header="0.3" footer="0.3"/>
    </customSheetView>
    <customSheetView guid="{9D70D5E3-0143-446F-8218-48DEA6051D81}" hiddenRows="1" state="hidden" topLeftCell="G132">
      <selection activeCell="N141" sqref="N141"/>
      <pageMargins left="0.7" right="0.7" top="0.75" bottom="0.75" header="0.3" footer="0.3"/>
    </customSheetView>
    <customSheetView guid="{05F53BCD-6124-4610-A572-5BF05AC0C8C2}" hiddenRows="1" state="hidden" topLeftCell="G132">
      <selection activeCell="N141" sqref="N141"/>
      <pageMargins left="0.7" right="0.7" top="0.75" bottom="0.75" header="0.3" footer="0.3"/>
    </customSheetView>
    <customSheetView guid="{71C54092-4C6C-4C8C-A265-91A972B62C66}" hiddenRows="1" state="hidden" topLeftCell="G132">
      <selection activeCell="N141" sqref="N141"/>
      <pageMargins left="0.7" right="0.7" top="0.75" bottom="0.75" header="0.3" footer="0.3"/>
    </customSheetView>
    <customSheetView guid="{FAA5BF70-F891-455C-AB72-06E16A862E91}" hiddenRows="1" state="hidden" topLeftCell="G132">
      <selection activeCell="N141" sqref="N141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31C8B02F-7C41-43E0-9909-1E66942D583B}" state="hidden">
      <pageMargins left="0.7" right="0.7" top="0.75" bottom="0.75" header="0.3" footer="0.3"/>
    </customSheetView>
    <customSheetView guid="{9D70D5E3-0143-446F-8218-48DEA6051D81}" state="hidden">
      <pageMargins left="0.7" right="0.7" top="0.75" bottom="0.75" header="0.3" footer="0.3"/>
    </customSheetView>
    <customSheetView guid="{05F53BCD-6124-4610-A572-5BF05AC0C8C2}" state="hidden">
      <pageMargins left="0.7" right="0.7" top="0.75" bottom="0.75" header="0.3" footer="0.3"/>
    </customSheetView>
    <customSheetView guid="{71C54092-4C6C-4C8C-A265-91A972B62C66}" state="hidden">
      <pageMargins left="0.7" right="0.7" top="0.75" bottom="0.75" header="0.3" footer="0.3"/>
    </customSheetView>
    <customSheetView guid="{FAA5BF70-F891-455C-AB72-06E16A862E91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2"/>
  <sheetViews>
    <sheetView view="pageBreakPreview" zoomScale="90" zoomScaleNormal="100" zoomScaleSheetLayoutView="90" workbookViewId="0">
      <selection activeCell="H9" sqref="H9"/>
    </sheetView>
  </sheetViews>
  <sheetFormatPr defaultRowHeight="15" x14ac:dyDescent="0.25"/>
  <cols>
    <col min="1" max="1" width="2.5703125" bestFit="1" customWidth="1"/>
    <col min="2" max="2" width="2.140625" customWidth="1"/>
    <col min="3" max="3" width="46.42578125" customWidth="1"/>
    <col min="4" max="4" width="6" bestFit="1" customWidth="1"/>
  </cols>
  <sheetData>
    <row r="1" spans="1:19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9" ht="15.75" customHeight="1" x14ac:dyDescent="0.25">
      <c r="A2" s="147" t="s">
        <v>61</v>
      </c>
      <c r="B2" s="147"/>
      <c r="C2" s="147" t="s">
        <v>62</v>
      </c>
      <c r="D2" s="147" t="s">
        <v>63</v>
      </c>
      <c r="E2" s="147" t="s">
        <v>64</v>
      </c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2"/>
      <c r="S2" s="2"/>
    </row>
    <row r="3" spans="1:19" ht="15.75" customHeight="1" x14ac:dyDescent="0.25">
      <c r="A3" s="147"/>
      <c r="B3" s="147"/>
      <c r="C3" s="147"/>
      <c r="D3" s="147"/>
      <c r="E3" s="147">
        <v>2013</v>
      </c>
      <c r="F3" s="147">
        <v>2014</v>
      </c>
      <c r="G3" s="147" t="s">
        <v>65</v>
      </c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2"/>
      <c r="S3" s="2"/>
    </row>
    <row r="4" spans="1:19" x14ac:dyDescent="0.25">
      <c r="A4" s="147"/>
      <c r="B4" s="147"/>
      <c r="C4" s="147"/>
      <c r="D4" s="147"/>
      <c r="E4" s="147"/>
      <c r="F4" s="147"/>
      <c r="G4" s="3">
        <v>2015</v>
      </c>
      <c r="H4" s="3">
        <v>2016</v>
      </c>
      <c r="I4" s="3">
        <v>2017</v>
      </c>
      <c r="J4" s="3">
        <v>2018</v>
      </c>
      <c r="K4" s="3">
        <v>2019</v>
      </c>
      <c r="L4" s="3">
        <v>2020</v>
      </c>
      <c r="M4" s="3">
        <v>2021</v>
      </c>
      <c r="N4" s="3">
        <v>2022</v>
      </c>
      <c r="O4" s="3">
        <v>2023</v>
      </c>
      <c r="P4" s="3">
        <v>2024</v>
      </c>
      <c r="Q4" s="3">
        <v>2025</v>
      </c>
      <c r="R4" s="2"/>
      <c r="S4" s="2"/>
    </row>
    <row r="5" spans="1:19" x14ac:dyDescent="0.25">
      <c r="A5" s="147">
        <v>1</v>
      </c>
      <c r="B5" s="147"/>
      <c r="C5" s="3">
        <v>2</v>
      </c>
      <c r="D5" s="3">
        <v>3</v>
      </c>
      <c r="E5" s="3">
        <v>4</v>
      </c>
      <c r="F5" s="3">
        <v>5</v>
      </c>
      <c r="G5" s="3">
        <v>6</v>
      </c>
      <c r="H5" s="3">
        <v>7</v>
      </c>
      <c r="I5" s="3">
        <v>8</v>
      </c>
      <c r="J5" s="3">
        <v>9</v>
      </c>
      <c r="K5" s="3">
        <v>10</v>
      </c>
      <c r="L5" s="3">
        <v>11</v>
      </c>
      <c r="M5" s="9">
        <v>12</v>
      </c>
      <c r="N5" s="9">
        <v>13</v>
      </c>
      <c r="O5" s="9">
        <v>14</v>
      </c>
      <c r="P5" s="9">
        <v>15</v>
      </c>
      <c r="Q5" s="9">
        <v>16</v>
      </c>
      <c r="R5" s="2"/>
      <c r="S5" s="2"/>
    </row>
    <row r="6" spans="1:19" x14ac:dyDescent="0.25">
      <c r="A6" s="148" t="s">
        <v>76</v>
      </c>
      <c r="B6" s="149"/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/>
      <c r="P6" s="149"/>
      <c r="Q6" s="150"/>
      <c r="R6" s="2"/>
      <c r="S6" s="2"/>
    </row>
    <row r="7" spans="1:19" ht="39" customHeight="1" x14ac:dyDescent="0.25">
      <c r="A7" s="3">
        <v>1</v>
      </c>
      <c r="B7" s="145" t="s">
        <v>66</v>
      </c>
      <c r="C7" s="145"/>
      <c r="D7" s="3" t="s">
        <v>67</v>
      </c>
      <c r="E7" s="5">
        <v>94</v>
      </c>
      <c r="F7" s="5">
        <v>87.8</v>
      </c>
      <c r="G7" s="5">
        <v>80</v>
      </c>
      <c r="H7" s="5">
        <v>80</v>
      </c>
      <c r="I7" s="5">
        <v>70</v>
      </c>
      <c r="J7" s="5">
        <v>70</v>
      </c>
      <c r="K7" s="5">
        <v>70</v>
      </c>
      <c r="L7" s="5">
        <v>70</v>
      </c>
      <c r="M7" s="5">
        <v>70</v>
      </c>
      <c r="N7" s="5">
        <v>70</v>
      </c>
      <c r="O7" s="5">
        <v>70</v>
      </c>
      <c r="P7" s="5">
        <v>70</v>
      </c>
      <c r="Q7" s="5">
        <v>70</v>
      </c>
      <c r="R7" s="2"/>
      <c r="S7" s="2"/>
    </row>
    <row r="8" spans="1:19" ht="39" customHeight="1" x14ac:dyDescent="0.25">
      <c r="A8" s="3">
        <v>2</v>
      </c>
      <c r="B8" s="146" t="s">
        <v>77</v>
      </c>
      <c r="C8" s="146"/>
      <c r="D8" s="3" t="s">
        <v>68</v>
      </c>
      <c r="E8" s="5">
        <v>76.2</v>
      </c>
      <c r="F8" s="5">
        <v>76.7</v>
      </c>
      <c r="G8" s="5">
        <v>76.8</v>
      </c>
      <c r="H8" s="5">
        <v>76.900000000000006</v>
      </c>
      <c r="I8" s="5">
        <v>77.5</v>
      </c>
      <c r="J8" s="5">
        <v>77.599999999999994</v>
      </c>
      <c r="K8" s="5">
        <v>77.7</v>
      </c>
      <c r="L8" s="5">
        <v>77.8</v>
      </c>
      <c r="M8" s="5">
        <v>77.900000000000006</v>
      </c>
      <c r="N8" s="5">
        <v>78</v>
      </c>
      <c r="O8" s="5">
        <v>78.099999999999994</v>
      </c>
      <c r="P8" s="5">
        <v>78.2</v>
      </c>
      <c r="Q8" s="5">
        <v>78.3</v>
      </c>
      <c r="R8" s="2"/>
      <c r="S8" s="2"/>
    </row>
    <row r="9" spans="1:19" ht="24.75" customHeight="1" x14ac:dyDescent="0.25">
      <c r="A9" s="3">
        <v>3</v>
      </c>
      <c r="B9" s="151" t="s">
        <v>83</v>
      </c>
      <c r="C9" s="152"/>
      <c r="D9" s="3" t="s">
        <v>74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2"/>
      <c r="S9" s="2"/>
    </row>
    <row r="10" spans="1:19" ht="30" customHeight="1" x14ac:dyDescent="0.25">
      <c r="A10" s="3">
        <v>4</v>
      </c>
      <c r="B10" s="146" t="s">
        <v>69</v>
      </c>
      <c r="C10" s="146"/>
      <c r="D10" s="4" t="s">
        <v>67</v>
      </c>
      <c r="E10" s="6">
        <v>17</v>
      </c>
      <c r="F10" s="6">
        <v>12</v>
      </c>
      <c r="G10" s="6">
        <v>35</v>
      </c>
      <c r="H10" s="6">
        <v>17</v>
      </c>
      <c r="I10" s="6">
        <v>17</v>
      </c>
      <c r="J10" s="6">
        <v>17</v>
      </c>
      <c r="K10" s="6">
        <v>17</v>
      </c>
      <c r="L10" s="6">
        <v>17</v>
      </c>
      <c r="M10" s="6">
        <v>17</v>
      </c>
      <c r="N10" s="6">
        <v>17</v>
      </c>
      <c r="O10" s="6">
        <v>17</v>
      </c>
      <c r="P10" s="6">
        <v>17</v>
      </c>
      <c r="Q10" s="6">
        <v>17</v>
      </c>
      <c r="R10" s="7"/>
      <c r="S10" s="2"/>
    </row>
    <row r="11" spans="1:19" ht="39.75" customHeight="1" x14ac:dyDescent="0.25">
      <c r="A11" s="3">
        <v>5</v>
      </c>
      <c r="B11" s="145" t="s">
        <v>70</v>
      </c>
      <c r="C11" s="145"/>
      <c r="D11" s="4" t="s">
        <v>68</v>
      </c>
      <c r="E11" s="6">
        <v>19.3</v>
      </c>
      <c r="F11" s="6">
        <v>22.3</v>
      </c>
      <c r="G11" s="6">
        <v>23.7</v>
      </c>
      <c r="H11" s="6">
        <v>23.7</v>
      </c>
      <c r="I11" s="6">
        <v>23.7</v>
      </c>
      <c r="J11" s="6">
        <v>24.1</v>
      </c>
      <c r="K11" s="6">
        <v>24.7</v>
      </c>
      <c r="L11" s="6">
        <v>25.4</v>
      </c>
      <c r="M11" s="8">
        <f>L11+0.5</f>
        <v>25.9</v>
      </c>
      <c r="N11" s="8">
        <f t="shared" ref="N11:Q11" si="0">M11+0.5</f>
        <v>26.4</v>
      </c>
      <c r="O11" s="8">
        <f t="shared" si="0"/>
        <v>26.9</v>
      </c>
      <c r="P11" s="8">
        <f t="shared" si="0"/>
        <v>27.4</v>
      </c>
      <c r="Q11" s="8">
        <f t="shared" si="0"/>
        <v>27.9</v>
      </c>
      <c r="R11" s="2"/>
      <c r="S11" s="2"/>
    </row>
    <row r="12" spans="1:19" ht="17.25" customHeight="1" x14ac:dyDescent="0.25">
      <c r="A12" s="3">
        <v>6</v>
      </c>
      <c r="B12" s="145" t="s">
        <v>71</v>
      </c>
      <c r="C12" s="145"/>
      <c r="D12" s="4" t="s">
        <v>67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4</v>
      </c>
      <c r="L12" s="6">
        <v>4</v>
      </c>
      <c r="M12" s="6">
        <v>4</v>
      </c>
      <c r="N12" s="6">
        <v>4</v>
      </c>
      <c r="O12" s="6">
        <v>4</v>
      </c>
      <c r="P12" s="6">
        <v>4</v>
      </c>
      <c r="Q12" s="6">
        <v>4</v>
      </c>
      <c r="R12" s="2"/>
      <c r="S12" s="2"/>
    </row>
    <row r="13" spans="1:19" ht="36" customHeight="1" x14ac:dyDescent="0.25">
      <c r="A13" s="3">
        <v>7</v>
      </c>
      <c r="B13" s="145" t="s">
        <v>72</v>
      </c>
      <c r="C13" s="145"/>
      <c r="D13" s="4" t="s">
        <v>68</v>
      </c>
      <c r="E13" s="6">
        <v>44.8</v>
      </c>
      <c r="F13" s="6">
        <v>45.5</v>
      </c>
      <c r="G13" s="6">
        <v>46.3</v>
      </c>
      <c r="H13" s="6">
        <v>47.1</v>
      </c>
      <c r="I13" s="6">
        <v>47.7</v>
      </c>
      <c r="J13" s="6">
        <v>48.2</v>
      </c>
      <c r="K13" s="5">
        <v>48.7</v>
      </c>
      <c r="L13" s="5">
        <v>49.5</v>
      </c>
      <c r="M13" s="8">
        <v>50.2</v>
      </c>
      <c r="N13" s="8">
        <v>51</v>
      </c>
      <c r="O13" s="8">
        <v>51.8</v>
      </c>
      <c r="P13" s="8">
        <v>52.5</v>
      </c>
      <c r="Q13" s="8">
        <v>53.3</v>
      </c>
      <c r="R13" s="2"/>
      <c r="S13" s="2"/>
    </row>
    <row r="14" spans="1:19" ht="21" customHeight="1" x14ac:dyDescent="0.25">
      <c r="A14" s="3">
        <v>8</v>
      </c>
      <c r="B14" s="145" t="s">
        <v>73</v>
      </c>
      <c r="C14" s="145"/>
      <c r="D14" s="4" t="s">
        <v>74</v>
      </c>
      <c r="E14" s="6">
        <v>587.70000000000005</v>
      </c>
      <c r="F14" s="6">
        <v>597.70000000000005</v>
      </c>
      <c r="G14" s="6">
        <v>607.79999999999995</v>
      </c>
      <c r="H14" s="6">
        <v>618.01</v>
      </c>
      <c r="I14" s="6">
        <v>625.70000000000005</v>
      </c>
      <c r="J14" s="6">
        <v>631.9</v>
      </c>
      <c r="K14" s="5">
        <v>639</v>
      </c>
      <c r="L14" s="5">
        <v>649</v>
      </c>
      <c r="M14" s="8">
        <v>659</v>
      </c>
      <c r="N14" s="8">
        <v>669</v>
      </c>
      <c r="O14" s="8">
        <v>679</v>
      </c>
      <c r="P14" s="8">
        <v>689</v>
      </c>
      <c r="Q14" s="8">
        <v>699</v>
      </c>
      <c r="R14" s="2"/>
      <c r="S14" s="2"/>
    </row>
    <row r="15" spans="1:19" ht="29.25" customHeight="1" x14ac:dyDescent="0.25">
      <c r="A15" s="3">
        <v>9</v>
      </c>
      <c r="B15" s="145" t="s">
        <v>75</v>
      </c>
      <c r="C15" s="145"/>
      <c r="D15" s="4" t="s">
        <v>68</v>
      </c>
      <c r="E15" s="6">
        <v>84.9</v>
      </c>
      <c r="F15" s="6">
        <v>92.28</v>
      </c>
      <c r="G15" s="6">
        <v>100</v>
      </c>
      <c r="H15" s="6">
        <v>100</v>
      </c>
      <c r="I15" s="6">
        <v>100</v>
      </c>
      <c r="J15" s="6">
        <v>100</v>
      </c>
      <c r="K15" s="5">
        <v>100</v>
      </c>
      <c r="L15" s="5">
        <v>100</v>
      </c>
      <c r="M15" s="5">
        <v>100</v>
      </c>
      <c r="N15" s="5">
        <v>100</v>
      </c>
      <c r="O15" s="5">
        <v>100</v>
      </c>
      <c r="P15" s="5">
        <v>100</v>
      </c>
      <c r="Q15" s="5">
        <v>100</v>
      </c>
      <c r="R15" s="2"/>
      <c r="S15" s="2"/>
    </row>
    <row r="16" spans="1:19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14" x14ac:dyDescent="0.25">
      <c r="A17" s="2"/>
      <c r="B17" s="2"/>
      <c r="C17" s="2"/>
      <c r="D17" s="2"/>
      <c r="E17" s="2"/>
      <c r="F17" s="2"/>
      <c r="G17" s="2"/>
      <c r="H17" s="2"/>
      <c r="I17" s="7"/>
      <c r="J17" s="7"/>
      <c r="K17" s="7"/>
      <c r="L17" s="7"/>
      <c r="M17" s="2"/>
      <c r="N17" s="2"/>
    </row>
    <row r="18" spans="1:14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  <row r="19" spans="1:14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</row>
    <row r="20" spans="1:14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14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</sheetData>
  <customSheetViews>
    <customSheetView guid="{31C8B02F-7C41-43E0-9909-1E66942D583B}" scale="90" showPageBreaks="1" fitToPage="1" printArea="1" state="hidden" view="pageBreakPreview">
      <selection activeCell="H9" sqref="H9"/>
      <pageMargins left="0.7" right="0.7" top="0.75" bottom="0.75" header="0.3" footer="0.3"/>
      <pageSetup paperSize="9" scale="74" fitToHeight="0" orientation="landscape" r:id="rId1"/>
    </customSheetView>
    <customSheetView guid="{9D70D5E3-0143-446F-8218-48DEA6051D81}" scale="90" showPageBreaks="1" fitToPage="1" printArea="1" state="hidden" view="pageBreakPreview">
      <selection activeCell="H9" sqref="H9"/>
      <pageMargins left="0.7" right="0.7" top="0.75" bottom="0.75" header="0.3" footer="0.3"/>
      <pageSetup paperSize="9" scale="74" fitToHeight="0" orientation="landscape" r:id="rId2"/>
    </customSheetView>
    <customSheetView guid="{05F53BCD-6124-4610-A572-5BF05AC0C8C2}" scale="90" showPageBreaks="1" fitToPage="1" printArea="1" state="hidden" view="pageBreakPreview">
      <selection activeCell="H9" sqref="H9"/>
      <pageMargins left="0.7" right="0.7" top="0.75" bottom="0.75" header="0.3" footer="0.3"/>
      <pageSetup paperSize="9" scale="74" fitToHeight="0" orientation="landscape" r:id="rId3"/>
    </customSheetView>
    <customSheetView guid="{71C54092-4C6C-4C8C-A265-91A972B62C66}" scale="90" showPageBreaks="1" fitToPage="1" printArea="1" state="hidden" view="pageBreakPreview">
      <selection activeCell="H9" sqref="H9"/>
      <pageMargins left="0.7" right="0.7" top="0.75" bottom="0.75" header="0.3" footer="0.3"/>
      <pageSetup paperSize="9" scale="74" fitToHeight="0" orientation="landscape" r:id="rId4"/>
    </customSheetView>
    <customSheetView guid="{FAA5BF70-F891-455C-AB72-06E16A862E91}" scale="90" showPageBreaks="1" fitToPage="1" printArea="1" state="hidden" view="pageBreakPreview">
      <selection activeCell="H9" sqref="H9"/>
      <pageMargins left="0.7" right="0.7" top="0.75" bottom="0.75" header="0.3" footer="0.3"/>
      <pageSetup paperSize="9" scale="74" fitToHeight="0" orientation="landscape" r:id="rId5"/>
    </customSheetView>
  </customSheetViews>
  <mergeCells count="18">
    <mergeCell ref="B10:C10"/>
    <mergeCell ref="A2:B4"/>
    <mergeCell ref="C2:C4"/>
    <mergeCell ref="D2:D4"/>
    <mergeCell ref="E3:E4"/>
    <mergeCell ref="E2:Q2"/>
    <mergeCell ref="G3:Q3"/>
    <mergeCell ref="A6:Q6"/>
    <mergeCell ref="A5:B5"/>
    <mergeCell ref="B7:C7"/>
    <mergeCell ref="B8:C8"/>
    <mergeCell ref="F3:F4"/>
    <mergeCell ref="B9:C9"/>
    <mergeCell ref="B11:C11"/>
    <mergeCell ref="B12:C12"/>
    <mergeCell ref="B13:C13"/>
    <mergeCell ref="B14:C14"/>
    <mergeCell ref="B15:C15"/>
  </mergeCells>
  <pageMargins left="0.7" right="0.7" top="0.75" bottom="0.75" header="0.3" footer="0.3"/>
  <pageSetup paperSize="9" scale="74" fitToHeight="0" orientation="landscape" r:id="rId6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7"/>
  <sheetViews>
    <sheetView workbookViewId="0">
      <pane xSplit="7" ySplit="3" topLeftCell="H96" activePane="bottomRight" state="frozen"/>
      <selection pane="topRight" activeCell="H1" sqref="H1"/>
      <selection pane="bottomLeft" activeCell="A4" sqref="A4"/>
      <selection pane="bottomRight" activeCell="O100" sqref="O100:O101"/>
    </sheetView>
  </sheetViews>
  <sheetFormatPr defaultRowHeight="15" x14ac:dyDescent="0.25"/>
  <cols>
    <col min="1" max="1" width="2.85546875" style="13" customWidth="1"/>
    <col min="2" max="2" width="25.5703125" style="23" customWidth="1"/>
    <col min="3" max="3" width="26.85546875" customWidth="1"/>
    <col min="4" max="14" width="9" bestFit="1" customWidth="1"/>
    <col min="15" max="16" width="10" bestFit="1" customWidth="1"/>
  </cols>
  <sheetData>
    <row r="1" spans="1:16" x14ac:dyDescent="0.25">
      <c r="A1" s="18" t="s">
        <v>78</v>
      </c>
      <c r="B1" s="21" t="s">
        <v>79</v>
      </c>
      <c r="C1" s="17" t="s">
        <v>80</v>
      </c>
      <c r="D1" s="161" t="s">
        <v>153</v>
      </c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0"/>
    </row>
    <row r="2" spans="1:16" x14ac:dyDescent="0.25">
      <c r="A2" s="18"/>
      <c r="B2" s="21"/>
      <c r="C2" s="17"/>
      <c r="D2" s="17">
        <v>2015</v>
      </c>
      <c r="E2" s="17">
        <v>2016</v>
      </c>
      <c r="F2" s="17">
        <v>2017</v>
      </c>
      <c r="G2" s="17">
        <v>2018</v>
      </c>
      <c r="H2" s="17">
        <v>2019</v>
      </c>
      <c r="I2" s="17">
        <v>2020</v>
      </c>
      <c r="J2" s="17">
        <v>2021</v>
      </c>
      <c r="K2" s="17">
        <v>2022</v>
      </c>
      <c r="L2" s="17">
        <v>2023</v>
      </c>
      <c r="M2" s="17">
        <v>2024</v>
      </c>
      <c r="N2" s="17">
        <v>2025</v>
      </c>
      <c r="O2" s="17" t="s">
        <v>9</v>
      </c>
      <c r="P2" s="10"/>
    </row>
    <row r="3" spans="1:16" s="13" customFormat="1" x14ac:dyDescent="0.25">
      <c r="A3" s="18">
        <v>1</v>
      </c>
      <c r="B3" s="21">
        <v>2</v>
      </c>
      <c r="C3" s="18">
        <v>3</v>
      </c>
      <c r="D3" s="18">
        <v>4</v>
      </c>
      <c r="E3" s="18">
        <v>5</v>
      </c>
      <c r="F3" s="18">
        <v>6</v>
      </c>
      <c r="G3" s="18">
        <v>7</v>
      </c>
      <c r="H3" s="18">
        <v>8</v>
      </c>
      <c r="I3" s="18">
        <v>9</v>
      </c>
      <c r="J3" s="18">
        <v>10</v>
      </c>
      <c r="K3" s="18">
        <v>11</v>
      </c>
      <c r="L3" s="18">
        <v>12</v>
      </c>
      <c r="M3" s="18">
        <v>13</v>
      </c>
      <c r="N3" s="18">
        <v>14</v>
      </c>
      <c r="O3" s="18">
        <v>15</v>
      </c>
      <c r="P3" s="12"/>
    </row>
    <row r="4" spans="1:16" ht="30" x14ac:dyDescent="0.25">
      <c r="A4" s="153">
        <v>1</v>
      </c>
      <c r="B4" s="159" t="s">
        <v>84</v>
      </c>
      <c r="C4" s="17" t="s">
        <v>81</v>
      </c>
      <c r="D4" s="19">
        <v>0</v>
      </c>
      <c r="E4" s="19">
        <v>0</v>
      </c>
      <c r="F4" s="19">
        <v>0</v>
      </c>
      <c r="G4" s="19">
        <v>0</v>
      </c>
      <c r="H4" s="19">
        <v>0</v>
      </c>
      <c r="I4" s="19">
        <v>0</v>
      </c>
      <c r="J4" s="19">
        <v>0</v>
      </c>
      <c r="K4" s="19">
        <v>0</v>
      </c>
      <c r="L4" s="19">
        <v>0</v>
      </c>
      <c r="M4" s="19">
        <v>0</v>
      </c>
      <c r="N4" s="19">
        <v>0</v>
      </c>
      <c r="O4" s="157">
        <f>SUM(D4:N5)</f>
        <v>2544.4</v>
      </c>
      <c r="P4" s="10">
        <f>SUM(D4:N4)</f>
        <v>0</v>
      </c>
    </row>
    <row r="5" spans="1:16" ht="30" x14ac:dyDescent="0.25">
      <c r="A5" s="154"/>
      <c r="B5" s="160"/>
      <c r="C5" s="17" t="s">
        <v>85</v>
      </c>
      <c r="D5" s="19">
        <v>2544.4</v>
      </c>
      <c r="E5" s="19">
        <v>0</v>
      </c>
      <c r="F5" s="19">
        <v>0</v>
      </c>
      <c r="G5" s="19">
        <v>0</v>
      </c>
      <c r="H5" s="19">
        <v>0</v>
      </c>
      <c r="I5" s="19">
        <v>0</v>
      </c>
      <c r="J5" s="19">
        <v>0</v>
      </c>
      <c r="K5" s="19">
        <v>0</v>
      </c>
      <c r="L5" s="19">
        <v>0</v>
      </c>
      <c r="M5" s="19">
        <v>0</v>
      </c>
      <c r="N5" s="19">
        <v>0</v>
      </c>
      <c r="O5" s="158"/>
      <c r="P5" s="10">
        <f t="shared" ref="P5:P61" si="0">SUM(D5:N5)</f>
        <v>2544.4</v>
      </c>
    </row>
    <row r="6" spans="1:16" ht="30" x14ac:dyDescent="0.25">
      <c r="A6" s="153">
        <v>2</v>
      </c>
      <c r="B6" s="159" t="s">
        <v>86</v>
      </c>
      <c r="C6" s="17" t="s">
        <v>81</v>
      </c>
      <c r="D6" s="19">
        <v>0</v>
      </c>
      <c r="E6" s="19">
        <v>0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  <c r="L6" s="19">
        <v>0</v>
      </c>
      <c r="M6" s="19">
        <v>0</v>
      </c>
      <c r="N6" s="19">
        <v>0</v>
      </c>
      <c r="O6" s="157">
        <f>SUM(D6:N7)</f>
        <v>4149.2</v>
      </c>
      <c r="P6" s="10">
        <f t="shared" si="0"/>
        <v>0</v>
      </c>
    </row>
    <row r="7" spans="1:16" ht="30" x14ac:dyDescent="0.25">
      <c r="A7" s="154"/>
      <c r="B7" s="160"/>
      <c r="C7" s="17" t="s">
        <v>85</v>
      </c>
      <c r="D7" s="19">
        <v>4149.2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58"/>
      <c r="P7" s="10">
        <f t="shared" si="0"/>
        <v>4149.2</v>
      </c>
    </row>
    <row r="8" spans="1:16" ht="30" x14ac:dyDescent="0.25">
      <c r="A8" s="153">
        <v>3</v>
      </c>
      <c r="B8" s="159" t="s">
        <v>87</v>
      </c>
      <c r="C8" s="17" t="s">
        <v>81</v>
      </c>
      <c r="D8" s="19">
        <v>200</v>
      </c>
      <c r="E8" s="19">
        <v>0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0</v>
      </c>
      <c r="O8" s="157">
        <f>SUM(D8:N9)</f>
        <v>2137.5</v>
      </c>
      <c r="P8" s="10">
        <f t="shared" si="0"/>
        <v>200</v>
      </c>
    </row>
    <row r="9" spans="1:16" ht="30" x14ac:dyDescent="0.25">
      <c r="A9" s="154"/>
      <c r="B9" s="160"/>
      <c r="C9" s="17" t="s">
        <v>85</v>
      </c>
      <c r="D9" s="19">
        <v>0</v>
      </c>
      <c r="E9" s="19">
        <v>1937.5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0</v>
      </c>
      <c r="O9" s="158"/>
      <c r="P9" s="10">
        <f t="shared" si="0"/>
        <v>1937.5</v>
      </c>
    </row>
    <row r="10" spans="1:16" ht="30" x14ac:dyDescent="0.25">
      <c r="A10" s="153">
        <v>4</v>
      </c>
      <c r="B10" s="159" t="s">
        <v>88</v>
      </c>
      <c r="C10" s="17" t="s">
        <v>81</v>
      </c>
      <c r="D10" s="19">
        <v>0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0</v>
      </c>
      <c r="O10" s="157">
        <f>SUM(D10:N11)</f>
        <v>2392.1999999999998</v>
      </c>
      <c r="P10" s="10">
        <f t="shared" si="0"/>
        <v>0</v>
      </c>
    </row>
    <row r="11" spans="1:16" ht="30" x14ac:dyDescent="0.25">
      <c r="A11" s="154"/>
      <c r="B11" s="160"/>
      <c r="C11" s="17" t="s">
        <v>85</v>
      </c>
      <c r="D11" s="19">
        <v>2392.1999999999998</v>
      </c>
      <c r="E11" s="19">
        <v>0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  <c r="O11" s="158"/>
      <c r="P11" s="10">
        <f t="shared" si="0"/>
        <v>2392.1999999999998</v>
      </c>
    </row>
    <row r="12" spans="1:16" ht="45" x14ac:dyDescent="0.25">
      <c r="A12" s="153">
        <v>5</v>
      </c>
      <c r="B12" s="159" t="s">
        <v>89</v>
      </c>
      <c r="C12" s="17" t="s">
        <v>90</v>
      </c>
      <c r="D12" s="19">
        <v>90.6</v>
      </c>
      <c r="E12" s="19">
        <v>0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0</v>
      </c>
      <c r="N12" s="19">
        <v>0</v>
      </c>
      <c r="O12" s="157">
        <f>SUM(D12:N13)</f>
        <v>640.1</v>
      </c>
      <c r="P12" s="10">
        <f t="shared" si="0"/>
        <v>90.6</v>
      </c>
    </row>
    <row r="13" spans="1:16" ht="30" x14ac:dyDescent="0.25">
      <c r="A13" s="154"/>
      <c r="B13" s="160"/>
      <c r="C13" s="17" t="s">
        <v>91</v>
      </c>
      <c r="D13" s="19">
        <v>549.5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158"/>
      <c r="P13" s="10">
        <f t="shared" si="0"/>
        <v>549.5</v>
      </c>
    </row>
    <row r="14" spans="1:16" ht="30" x14ac:dyDescent="0.25">
      <c r="A14" s="18">
        <v>6</v>
      </c>
      <c r="B14" s="21" t="s">
        <v>92</v>
      </c>
      <c r="C14" s="17" t="s">
        <v>91</v>
      </c>
      <c r="D14" s="19">
        <v>80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f>SUM(D14:N14)</f>
        <v>80</v>
      </c>
      <c r="P14" s="10">
        <f t="shared" si="0"/>
        <v>80</v>
      </c>
    </row>
    <row r="15" spans="1:16" ht="60" x14ac:dyDescent="0.25">
      <c r="A15" s="18">
        <v>7</v>
      </c>
      <c r="B15" s="21" t="s">
        <v>154</v>
      </c>
      <c r="C15" s="17" t="s">
        <v>93</v>
      </c>
      <c r="D15" s="19">
        <v>85.4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f>SUM(D15:N15)</f>
        <v>85.4</v>
      </c>
      <c r="P15" s="10">
        <f t="shared" si="0"/>
        <v>85.4</v>
      </c>
    </row>
    <row r="16" spans="1:16" ht="45" x14ac:dyDescent="0.25">
      <c r="A16" s="18">
        <v>8</v>
      </c>
      <c r="B16" s="21" t="s">
        <v>94</v>
      </c>
      <c r="C16" s="17" t="s">
        <v>95</v>
      </c>
      <c r="D16" s="19">
        <v>42.3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f>SUM(D16:N16)</f>
        <v>42.3</v>
      </c>
      <c r="P16" s="10">
        <f t="shared" si="0"/>
        <v>42.3</v>
      </c>
    </row>
    <row r="17" spans="1:16" ht="30" x14ac:dyDescent="0.25">
      <c r="A17" s="153">
        <v>9</v>
      </c>
      <c r="B17" s="159" t="s">
        <v>96</v>
      </c>
      <c r="C17" s="17" t="s">
        <v>81</v>
      </c>
      <c r="D17" s="19">
        <v>200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57">
        <f>SUM(D17:N18)</f>
        <v>3100</v>
      </c>
      <c r="P17" s="10">
        <f t="shared" si="0"/>
        <v>200</v>
      </c>
    </row>
    <row r="18" spans="1:16" ht="30" x14ac:dyDescent="0.25">
      <c r="A18" s="154"/>
      <c r="B18" s="160"/>
      <c r="C18" s="17" t="s">
        <v>85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20">
        <v>2900</v>
      </c>
      <c r="K18" s="19">
        <v>0</v>
      </c>
      <c r="L18" s="19">
        <v>0</v>
      </c>
      <c r="M18" s="19">
        <v>0</v>
      </c>
      <c r="N18" s="19">
        <v>0</v>
      </c>
      <c r="O18" s="158"/>
      <c r="P18" s="10">
        <f t="shared" si="0"/>
        <v>2900</v>
      </c>
    </row>
    <row r="19" spans="1:16" ht="30" x14ac:dyDescent="0.25">
      <c r="A19" s="153">
        <v>10</v>
      </c>
      <c r="B19" s="159" t="s">
        <v>97</v>
      </c>
      <c r="C19" s="17" t="s">
        <v>81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57">
        <f>SUM(D19:N20)</f>
        <v>6310.4</v>
      </c>
      <c r="P19" s="10">
        <f t="shared" si="0"/>
        <v>0</v>
      </c>
    </row>
    <row r="20" spans="1:16" ht="61.5" customHeight="1" x14ac:dyDescent="0.25">
      <c r="A20" s="154"/>
      <c r="B20" s="160"/>
      <c r="C20" s="17" t="s">
        <v>91</v>
      </c>
      <c r="D20" s="19">
        <v>0</v>
      </c>
      <c r="E20" s="19">
        <v>6310.4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58"/>
      <c r="P20" s="10">
        <f t="shared" si="0"/>
        <v>6310.4</v>
      </c>
    </row>
    <row r="21" spans="1:16" ht="30" x14ac:dyDescent="0.25">
      <c r="A21" s="153">
        <v>11</v>
      </c>
      <c r="B21" s="159" t="s">
        <v>98</v>
      </c>
      <c r="C21" s="17" t="s">
        <v>81</v>
      </c>
      <c r="D21" s="19">
        <v>0</v>
      </c>
      <c r="E21" s="19">
        <v>90.6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57">
        <f>SUM(D21:N22)</f>
        <v>747.6</v>
      </c>
      <c r="P21" s="10">
        <f t="shared" si="0"/>
        <v>90.6</v>
      </c>
    </row>
    <row r="22" spans="1:16" ht="30" x14ac:dyDescent="0.25">
      <c r="A22" s="154"/>
      <c r="B22" s="160"/>
      <c r="C22" s="17" t="s">
        <v>85</v>
      </c>
      <c r="D22" s="19">
        <v>0</v>
      </c>
      <c r="E22" s="19">
        <v>657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58"/>
      <c r="P22" s="10">
        <f t="shared" si="0"/>
        <v>657</v>
      </c>
    </row>
    <row r="23" spans="1:16" ht="30" x14ac:dyDescent="0.25">
      <c r="A23" s="153">
        <v>12</v>
      </c>
      <c r="B23" s="159" t="s">
        <v>99</v>
      </c>
      <c r="C23" s="17" t="s">
        <v>81</v>
      </c>
      <c r="D23" s="19">
        <v>13.4</v>
      </c>
      <c r="E23" s="19">
        <v>66.8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57">
        <f>SUM(D23:N24)</f>
        <v>1280.2</v>
      </c>
      <c r="P23" s="10">
        <f t="shared" si="0"/>
        <v>80.2</v>
      </c>
    </row>
    <row r="24" spans="1:16" ht="30" x14ac:dyDescent="0.25">
      <c r="A24" s="154"/>
      <c r="B24" s="160"/>
      <c r="C24" s="17" t="s">
        <v>85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20">
        <v>1200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58"/>
      <c r="P24" s="10">
        <f t="shared" si="0"/>
        <v>1200</v>
      </c>
    </row>
    <row r="25" spans="1:16" ht="30" x14ac:dyDescent="0.25">
      <c r="A25" s="153">
        <v>13</v>
      </c>
      <c r="B25" s="159" t="s">
        <v>100</v>
      </c>
      <c r="C25" s="17" t="s">
        <v>81</v>
      </c>
      <c r="D25" s="19">
        <v>19.2</v>
      </c>
      <c r="E25" s="19">
        <v>102.7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57">
        <f>SUM(D25:N26)</f>
        <v>1521.9</v>
      </c>
      <c r="P25" s="10">
        <f t="shared" si="0"/>
        <v>121.9</v>
      </c>
    </row>
    <row r="26" spans="1:16" ht="30" x14ac:dyDescent="0.25">
      <c r="A26" s="154"/>
      <c r="B26" s="160"/>
      <c r="C26" s="17" t="s">
        <v>85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20">
        <v>1400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58"/>
      <c r="P26" s="10">
        <f t="shared" si="0"/>
        <v>1400</v>
      </c>
    </row>
    <row r="27" spans="1:16" ht="30" x14ac:dyDescent="0.25">
      <c r="A27" s="153">
        <v>14</v>
      </c>
      <c r="B27" s="159" t="s">
        <v>101</v>
      </c>
      <c r="C27" s="17" t="s">
        <v>81</v>
      </c>
      <c r="D27" s="19">
        <v>0</v>
      </c>
      <c r="E27" s="19">
        <v>174.6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57">
        <f>SUM(D27:N28)</f>
        <v>2924.6</v>
      </c>
      <c r="P27" s="10">
        <f t="shared" si="0"/>
        <v>174.6</v>
      </c>
    </row>
    <row r="28" spans="1:16" ht="30" x14ac:dyDescent="0.25">
      <c r="A28" s="154"/>
      <c r="B28" s="160"/>
      <c r="C28" s="17" t="s">
        <v>85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20">
        <v>2750</v>
      </c>
      <c r="K28" s="19">
        <v>0</v>
      </c>
      <c r="L28" s="19">
        <v>0</v>
      </c>
      <c r="M28" s="19">
        <v>0</v>
      </c>
      <c r="N28" s="19">
        <v>0</v>
      </c>
      <c r="O28" s="158"/>
      <c r="P28" s="10">
        <f t="shared" si="0"/>
        <v>2750</v>
      </c>
    </row>
    <row r="29" spans="1:16" ht="30" x14ac:dyDescent="0.25">
      <c r="A29" s="153">
        <v>15</v>
      </c>
      <c r="B29" s="159" t="s">
        <v>102</v>
      </c>
      <c r="C29" s="17" t="s">
        <v>81</v>
      </c>
      <c r="D29" s="19">
        <v>0</v>
      </c>
      <c r="E29" s="19">
        <v>117.1</v>
      </c>
      <c r="F29" s="20">
        <v>167.7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57">
        <f>SUM(D29:N30)</f>
        <v>3084.7999999999997</v>
      </c>
      <c r="P29" s="10">
        <f t="shared" si="0"/>
        <v>284.79999999999995</v>
      </c>
    </row>
    <row r="30" spans="1:16" ht="30" x14ac:dyDescent="0.25">
      <c r="A30" s="154"/>
      <c r="B30" s="160"/>
      <c r="C30" s="17" t="s">
        <v>85</v>
      </c>
      <c r="D30" s="19">
        <v>0</v>
      </c>
      <c r="E30" s="19">
        <v>0</v>
      </c>
      <c r="F30" s="19">
        <v>0</v>
      </c>
      <c r="G30" s="19">
        <v>0</v>
      </c>
      <c r="H30" s="19">
        <v>777.34</v>
      </c>
      <c r="I30" s="20">
        <f>2800-777.34</f>
        <v>2022.6599999999999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58"/>
      <c r="P30" s="10">
        <f t="shared" si="0"/>
        <v>2800</v>
      </c>
    </row>
    <row r="31" spans="1:16" ht="30" x14ac:dyDescent="0.25">
      <c r="A31" s="18">
        <v>16</v>
      </c>
      <c r="B31" s="21" t="s">
        <v>103</v>
      </c>
      <c r="C31" s="17" t="s">
        <v>85</v>
      </c>
      <c r="D31" s="19">
        <v>0</v>
      </c>
      <c r="E31" s="19">
        <v>0</v>
      </c>
      <c r="F31" s="20">
        <f>5126.2+7.59</f>
        <v>5133.79</v>
      </c>
      <c r="G31" s="20">
        <f>2305.77-7.59</f>
        <v>2298.1799999999998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f>SUM(D31:N31)</f>
        <v>7431.9699999999993</v>
      </c>
      <c r="P31" s="11">
        <f>SUM(D31:N31)</f>
        <v>7431.9699999999993</v>
      </c>
    </row>
    <row r="32" spans="1:16" ht="30" x14ac:dyDescent="0.25">
      <c r="A32" s="153">
        <v>17</v>
      </c>
      <c r="B32" s="159" t="s">
        <v>104</v>
      </c>
      <c r="C32" s="17" t="s">
        <v>81</v>
      </c>
      <c r="D32" s="19">
        <v>0</v>
      </c>
      <c r="E32" s="19">
        <v>15.1</v>
      </c>
      <c r="F32" s="20">
        <v>154.4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57">
        <f>SUM(D32:N33)</f>
        <v>4100.6900000000005</v>
      </c>
      <c r="P32" s="10">
        <f t="shared" si="0"/>
        <v>169.5</v>
      </c>
    </row>
    <row r="33" spans="1:16" ht="30" x14ac:dyDescent="0.25">
      <c r="A33" s="154"/>
      <c r="B33" s="160"/>
      <c r="C33" s="17" t="s">
        <v>85</v>
      </c>
      <c r="D33" s="19">
        <v>0</v>
      </c>
      <c r="E33" s="19">
        <v>0</v>
      </c>
      <c r="F33" s="20">
        <v>3203.98</v>
      </c>
      <c r="G33" s="20">
        <v>727.21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58"/>
      <c r="P33" s="10">
        <f t="shared" si="0"/>
        <v>3931.19</v>
      </c>
    </row>
    <row r="34" spans="1:16" ht="30" x14ac:dyDescent="0.25">
      <c r="A34" s="153">
        <v>18</v>
      </c>
      <c r="B34" s="159" t="s">
        <v>105</v>
      </c>
      <c r="C34" s="17" t="s">
        <v>81</v>
      </c>
      <c r="D34" s="19">
        <v>0</v>
      </c>
      <c r="E34" s="19">
        <v>99.9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57">
        <f>SUM(D34:N35)</f>
        <v>790.8</v>
      </c>
      <c r="P34" s="10">
        <f t="shared" si="0"/>
        <v>99.9</v>
      </c>
    </row>
    <row r="35" spans="1:16" ht="30" x14ac:dyDescent="0.25">
      <c r="A35" s="154"/>
      <c r="B35" s="160"/>
      <c r="C35" s="17" t="s">
        <v>85</v>
      </c>
      <c r="D35" s="19">
        <v>84.1</v>
      </c>
      <c r="E35" s="19">
        <v>606.79999999999995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58"/>
      <c r="P35" s="10">
        <f t="shared" si="0"/>
        <v>690.9</v>
      </c>
    </row>
    <row r="36" spans="1:16" ht="45" x14ac:dyDescent="0.25">
      <c r="A36" s="18">
        <v>19</v>
      </c>
      <c r="B36" s="21" t="s">
        <v>106</v>
      </c>
      <c r="C36" s="17" t="s">
        <v>107</v>
      </c>
      <c r="D36" s="19">
        <v>0</v>
      </c>
      <c r="E36" s="19">
        <v>99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f>SUM(D36:N36)</f>
        <v>99</v>
      </c>
      <c r="P36" s="10">
        <f t="shared" si="0"/>
        <v>99</v>
      </c>
    </row>
    <row r="37" spans="1:16" ht="75" x14ac:dyDescent="0.25">
      <c r="A37" s="18">
        <v>20</v>
      </c>
      <c r="B37" s="21" t="s">
        <v>155</v>
      </c>
      <c r="C37" s="17" t="s">
        <v>107</v>
      </c>
      <c r="D37" s="19">
        <v>0</v>
      </c>
      <c r="E37" s="19">
        <v>99.9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f>SUM(D37:N37)</f>
        <v>99.9</v>
      </c>
      <c r="P37" s="10">
        <f t="shared" si="0"/>
        <v>99.9</v>
      </c>
    </row>
    <row r="38" spans="1:16" ht="45" x14ac:dyDescent="0.25">
      <c r="A38" s="18">
        <v>21</v>
      </c>
      <c r="B38" s="21" t="s">
        <v>108</v>
      </c>
      <c r="C38" s="17" t="s">
        <v>107</v>
      </c>
      <c r="D38" s="19">
        <v>0</v>
      </c>
      <c r="E38" s="19">
        <v>99.9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f>SUM(D38:N38)</f>
        <v>99.9</v>
      </c>
      <c r="P38" s="10">
        <f t="shared" si="0"/>
        <v>99.9</v>
      </c>
    </row>
    <row r="39" spans="1:16" ht="30" x14ac:dyDescent="0.25">
      <c r="A39" s="18">
        <v>22</v>
      </c>
      <c r="B39" s="21" t="s">
        <v>109</v>
      </c>
      <c r="C39" s="17" t="s">
        <v>85</v>
      </c>
      <c r="D39" s="19">
        <v>0</v>
      </c>
      <c r="E39" s="19">
        <v>0</v>
      </c>
      <c r="F39" s="20">
        <v>1510.63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f>SUM(D39:N39)</f>
        <v>1510.63</v>
      </c>
      <c r="P39" s="10">
        <f>SUM(D39:N39)</f>
        <v>1510.63</v>
      </c>
    </row>
    <row r="40" spans="1:16" ht="30" x14ac:dyDescent="0.25">
      <c r="A40" s="153">
        <v>23</v>
      </c>
      <c r="B40" s="159" t="s">
        <v>110</v>
      </c>
      <c r="C40" s="17" t="s">
        <v>81</v>
      </c>
      <c r="D40" s="19">
        <v>0</v>
      </c>
      <c r="E40" s="19">
        <v>0</v>
      </c>
      <c r="F40" s="20">
        <v>64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57">
        <f>SUM(D40:N41)</f>
        <v>1064</v>
      </c>
      <c r="P40" s="10">
        <f t="shared" si="0"/>
        <v>64</v>
      </c>
    </row>
    <row r="41" spans="1:16" ht="30" x14ac:dyDescent="0.25">
      <c r="A41" s="154"/>
      <c r="B41" s="160"/>
      <c r="C41" s="17" t="s">
        <v>85</v>
      </c>
      <c r="D41" s="19">
        <v>0</v>
      </c>
      <c r="E41" s="19">
        <v>0</v>
      </c>
      <c r="F41" s="19">
        <v>0</v>
      </c>
      <c r="G41" s="19">
        <v>251.82</v>
      </c>
      <c r="H41" s="20">
        <f>1000-251.82</f>
        <v>748.18000000000006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58"/>
      <c r="P41" s="10">
        <f t="shared" si="0"/>
        <v>1000</v>
      </c>
    </row>
    <row r="42" spans="1:16" ht="30" x14ac:dyDescent="0.25">
      <c r="A42" s="153">
        <v>24</v>
      </c>
      <c r="B42" s="159" t="s">
        <v>111</v>
      </c>
      <c r="C42" s="17" t="s">
        <v>81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20">
        <v>80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57">
        <f>SUM(D42:N43)</f>
        <v>920</v>
      </c>
      <c r="P42" s="10">
        <f t="shared" si="0"/>
        <v>80</v>
      </c>
    </row>
    <row r="43" spans="1:16" ht="30" x14ac:dyDescent="0.25">
      <c r="A43" s="154"/>
      <c r="B43" s="160"/>
      <c r="C43" s="17" t="s">
        <v>85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20">
        <v>840</v>
      </c>
      <c r="K43" s="19">
        <v>0</v>
      </c>
      <c r="L43" s="19">
        <v>0</v>
      </c>
      <c r="M43" s="19">
        <v>0</v>
      </c>
      <c r="N43" s="19">
        <v>0</v>
      </c>
      <c r="O43" s="158"/>
      <c r="P43" s="10">
        <f t="shared" si="0"/>
        <v>840</v>
      </c>
    </row>
    <row r="44" spans="1:16" ht="30" x14ac:dyDescent="0.25">
      <c r="A44" s="153">
        <v>25</v>
      </c>
      <c r="B44" s="159" t="s">
        <v>112</v>
      </c>
      <c r="C44" s="17" t="s">
        <v>81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20">
        <v>310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57">
        <f>SUM(D44:N45)</f>
        <v>5487.34</v>
      </c>
      <c r="P44" s="10">
        <f t="shared" si="0"/>
        <v>310</v>
      </c>
    </row>
    <row r="45" spans="1:16" ht="30" x14ac:dyDescent="0.25">
      <c r="A45" s="154"/>
      <c r="B45" s="160"/>
      <c r="C45" s="17" t="s">
        <v>85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777.34</v>
      </c>
      <c r="J45" s="20">
        <f>4400</f>
        <v>4400</v>
      </c>
      <c r="K45" s="19">
        <v>0</v>
      </c>
      <c r="L45" s="19">
        <v>0</v>
      </c>
      <c r="M45" s="19">
        <v>0</v>
      </c>
      <c r="N45" s="19">
        <v>0</v>
      </c>
      <c r="O45" s="158"/>
      <c r="P45" s="10">
        <f t="shared" si="0"/>
        <v>5177.34</v>
      </c>
    </row>
    <row r="46" spans="1:16" ht="30" x14ac:dyDescent="0.25">
      <c r="A46" s="18">
        <v>26</v>
      </c>
      <c r="B46" s="21" t="s">
        <v>113</v>
      </c>
      <c r="C46" s="17" t="s">
        <v>85</v>
      </c>
      <c r="D46" s="19">
        <v>0</v>
      </c>
      <c r="E46" s="19">
        <v>0</v>
      </c>
      <c r="F46" s="19">
        <v>0</v>
      </c>
      <c r="G46" s="20">
        <v>6572.79</v>
      </c>
      <c r="H46" s="20">
        <v>2153.83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f>SUM(D46:N46)</f>
        <v>8726.619999999999</v>
      </c>
      <c r="P46" s="10">
        <f t="shared" si="0"/>
        <v>8726.619999999999</v>
      </c>
    </row>
    <row r="47" spans="1:16" ht="66.75" customHeight="1" x14ac:dyDescent="0.25">
      <c r="A47" s="153">
        <v>27</v>
      </c>
      <c r="B47" s="159" t="s">
        <v>114</v>
      </c>
      <c r="C47" s="17" t="s">
        <v>81</v>
      </c>
      <c r="D47" s="19">
        <v>0</v>
      </c>
      <c r="E47" s="19">
        <v>0</v>
      </c>
      <c r="F47" s="19">
        <v>0</v>
      </c>
      <c r="G47" s="19">
        <v>0</v>
      </c>
      <c r="H47" s="20">
        <v>212.39099999999999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57">
        <f>SUM(D47:N48)</f>
        <v>1216.9480000000001</v>
      </c>
      <c r="P47" s="10">
        <f t="shared" si="0"/>
        <v>212.39099999999999</v>
      </c>
    </row>
    <row r="48" spans="1:16" ht="54.75" customHeight="1" x14ac:dyDescent="0.25">
      <c r="A48" s="154"/>
      <c r="B48" s="160"/>
      <c r="C48" s="17" t="s">
        <v>85</v>
      </c>
      <c r="D48" s="19">
        <v>0</v>
      </c>
      <c r="E48" s="19">
        <v>0</v>
      </c>
      <c r="F48" s="19">
        <v>0</v>
      </c>
      <c r="G48" s="19">
        <v>0</v>
      </c>
      <c r="H48" s="20">
        <v>1004.557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58"/>
      <c r="P48" s="10">
        <f t="shared" si="0"/>
        <v>1004.557</v>
      </c>
    </row>
    <row r="49" spans="1:16" ht="32.25" customHeight="1" x14ac:dyDescent="0.25">
      <c r="A49" s="153">
        <v>28</v>
      </c>
      <c r="B49" s="159" t="s">
        <v>115</v>
      </c>
      <c r="C49" s="17" t="s">
        <v>81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57">
        <f>SUM(D49:N50)</f>
        <v>323.16699999999997</v>
      </c>
      <c r="P49" s="10">
        <f t="shared" si="0"/>
        <v>0</v>
      </c>
    </row>
    <row r="50" spans="1:16" ht="30" x14ac:dyDescent="0.25">
      <c r="A50" s="154"/>
      <c r="B50" s="160"/>
      <c r="C50" s="17" t="s">
        <v>85</v>
      </c>
      <c r="D50" s="19">
        <v>0</v>
      </c>
      <c r="E50" s="19">
        <v>0</v>
      </c>
      <c r="F50" s="19">
        <v>0</v>
      </c>
      <c r="G50" s="19">
        <v>0</v>
      </c>
      <c r="H50" s="20">
        <v>323.16699999999997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58"/>
      <c r="P50" s="10">
        <f t="shared" si="0"/>
        <v>323.16699999999997</v>
      </c>
    </row>
    <row r="51" spans="1:16" ht="45.75" customHeight="1" x14ac:dyDescent="0.25">
      <c r="A51" s="153">
        <v>29</v>
      </c>
      <c r="B51" s="159" t="s">
        <v>116</v>
      </c>
      <c r="C51" s="17" t="s">
        <v>81</v>
      </c>
      <c r="D51" s="19">
        <v>0</v>
      </c>
      <c r="E51" s="19">
        <v>0</v>
      </c>
      <c r="F51" s="19">
        <v>0</v>
      </c>
      <c r="G51" s="19">
        <v>0</v>
      </c>
      <c r="H51" s="20">
        <v>101.06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57">
        <f>SUM(D51:N52)</f>
        <v>387.72800000000001</v>
      </c>
      <c r="P51" s="10">
        <f t="shared" si="0"/>
        <v>101.06</v>
      </c>
    </row>
    <row r="52" spans="1:16" ht="30" x14ac:dyDescent="0.25">
      <c r="A52" s="154"/>
      <c r="B52" s="160"/>
      <c r="C52" s="17" t="s">
        <v>85</v>
      </c>
      <c r="D52" s="19">
        <v>0</v>
      </c>
      <c r="E52" s="19">
        <v>0</v>
      </c>
      <c r="F52" s="19">
        <v>0</v>
      </c>
      <c r="G52" s="19">
        <v>0</v>
      </c>
      <c r="H52" s="20">
        <v>286.66800000000001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58"/>
      <c r="P52" s="10">
        <f t="shared" si="0"/>
        <v>286.66800000000001</v>
      </c>
    </row>
    <row r="53" spans="1:16" ht="30" x14ac:dyDescent="0.25">
      <c r="A53" s="153">
        <v>30</v>
      </c>
      <c r="B53" s="159" t="s">
        <v>117</v>
      </c>
      <c r="C53" s="17" t="s">
        <v>81</v>
      </c>
      <c r="D53" s="19">
        <v>0</v>
      </c>
      <c r="E53" s="19">
        <v>0</v>
      </c>
      <c r="F53" s="19">
        <v>0</v>
      </c>
      <c r="G53" s="19">
        <v>0</v>
      </c>
      <c r="H53" s="20">
        <v>123.76300000000001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57">
        <f>SUM(D53:N54)</f>
        <v>773.35500000000002</v>
      </c>
      <c r="P53" s="10">
        <f t="shared" si="0"/>
        <v>123.76300000000001</v>
      </c>
    </row>
    <row r="54" spans="1:16" ht="30" x14ac:dyDescent="0.25">
      <c r="A54" s="154"/>
      <c r="B54" s="160"/>
      <c r="C54" s="17" t="s">
        <v>85</v>
      </c>
      <c r="D54" s="19">
        <v>0</v>
      </c>
      <c r="E54" s="19">
        <v>0</v>
      </c>
      <c r="F54" s="19">
        <v>0</v>
      </c>
      <c r="G54" s="19">
        <v>0</v>
      </c>
      <c r="H54" s="20">
        <v>649.59199999999998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58"/>
      <c r="P54" s="10">
        <f t="shared" si="0"/>
        <v>649.59199999999998</v>
      </c>
    </row>
    <row r="55" spans="1:16" ht="32.25" customHeight="1" x14ac:dyDescent="0.25">
      <c r="A55" s="153">
        <v>31</v>
      </c>
      <c r="B55" s="159" t="s">
        <v>118</v>
      </c>
      <c r="C55" s="17" t="s">
        <v>81</v>
      </c>
      <c r="D55" s="19">
        <v>0</v>
      </c>
      <c r="E55" s="19">
        <v>0</v>
      </c>
      <c r="F55" s="19">
        <v>0</v>
      </c>
      <c r="G55" s="19">
        <v>0</v>
      </c>
      <c r="H55" s="20">
        <v>172.00700000000001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57">
        <f>SUM(D55:N56)</f>
        <v>1245.24</v>
      </c>
      <c r="P55" s="10">
        <f t="shared" si="0"/>
        <v>172.00700000000001</v>
      </c>
    </row>
    <row r="56" spans="1:16" ht="30" x14ac:dyDescent="0.25">
      <c r="A56" s="154"/>
      <c r="B56" s="160"/>
      <c r="C56" s="17" t="s">
        <v>85</v>
      </c>
      <c r="D56" s="19">
        <v>0</v>
      </c>
      <c r="E56" s="19">
        <v>0</v>
      </c>
      <c r="F56" s="19">
        <v>0</v>
      </c>
      <c r="G56" s="19">
        <v>0</v>
      </c>
      <c r="H56" s="20">
        <v>1073.2329999999999</v>
      </c>
      <c r="I56" s="19">
        <v>0</v>
      </c>
      <c r="J56" s="19">
        <v>0</v>
      </c>
      <c r="K56" s="19">
        <v>0</v>
      </c>
      <c r="L56" s="19">
        <v>0</v>
      </c>
      <c r="M56" s="19">
        <v>0</v>
      </c>
      <c r="N56" s="19">
        <v>0</v>
      </c>
      <c r="O56" s="158"/>
      <c r="P56" s="10">
        <f t="shared" si="0"/>
        <v>1073.2329999999999</v>
      </c>
    </row>
    <row r="57" spans="1:16" ht="30" x14ac:dyDescent="0.25">
      <c r="A57" s="153">
        <v>32</v>
      </c>
      <c r="B57" s="159" t="s">
        <v>159</v>
      </c>
      <c r="C57" s="21" t="s">
        <v>81</v>
      </c>
      <c r="D57" s="19">
        <v>0</v>
      </c>
      <c r="E57" s="19">
        <v>0</v>
      </c>
      <c r="F57" s="19">
        <v>0</v>
      </c>
      <c r="G57" s="19">
        <v>0</v>
      </c>
      <c r="H57" s="20">
        <v>143.62799999999999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  <c r="N57" s="19">
        <v>0</v>
      </c>
      <c r="O57" s="157">
        <f>SUM(D57:N58)</f>
        <v>1164.395</v>
      </c>
      <c r="P57" s="10">
        <f t="shared" si="0"/>
        <v>143.62799999999999</v>
      </c>
    </row>
    <row r="58" spans="1:16" ht="78" customHeight="1" x14ac:dyDescent="0.25">
      <c r="A58" s="154"/>
      <c r="B58" s="160"/>
      <c r="C58" s="17" t="s">
        <v>85</v>
      </c>
      <c r="D58" s="19">
        <v>0</v>
      </c>
      <c r="E58" s="19">
        <v>0</v>
      </c>
      <c r="F58" s="19">
        <v>0</v>
      </c>
      <c r="G58" s="19">
        <v>0</v>
      </c>
      <c r="H58" s="20">
        <v>1020.7670000000001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58"/>
      <c r="P58" s="10">
        <f t="shared" si="0"/>
        <v>1020.7670000000001</v>
      </c>
    </row>
    <row r="59" spans="1:16" ht="30" x14ac:dyDescent="0.25">
      <c r="A59" s="153">
        <v>33</v>
      </c>
      <c r="B59" s="159" t="s">
        <v>119</v>
      </c>
      <c r="C59" s="17" t="s">
        <v>81</v>
      </c>
      <c r="D59" s="19">
        <v>0</v>
      </c>
      <c r="E59" s="19">
        <v>0</v>
      </c>
      <c r="F59" s="19">
        <v>0</v>
      </c>
      <c r="G59" s="19">
        <v>0</v>
      </c>
      <c r="H59" s="20">
        <v>115.249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57">
        <f>SUM(D59:N60)</f>
        <v>741.97199999999998</v>
      </c>
      <c r="P59" s="10">
        <f t="shared" si="0"/>
        <v>115.249</v>
      </c>
    </row>
    <row r="60" spans="1:16" ht="30" x14ac:dyDescent="0.25">
      <c r="A60" s="154"/>
      <c r="B60" s="160"/>
      <c r="C60" s="17" t="s">
        <v>85</v>
      </c>
      <c r="D60" s="19">
        <v>0</v>
      </c>
      <c r="E60" s="19">
        <v>0</v>
      </c>
      <c r="F60" s="19">
        <v>0</v>
      </c>
      <c r="G60" s="19">
        <v>0</v>
      </c>
      <c r="H60" s="20">
        <v>626.72299999999996</v>
      </c>
      <c r="I60" s="19">
        <v>0</v>
      </c>
      <c r="J60" s="19">
        <v>0</v>
      </c>
      <c r="K60" s="19">
        <v>0</v>
      </c>
      <c r="L60" s="19">
        <v>0</v>
      </c>
      <c r="M60" s="19">
        <v>0</v>
      </c>
      <c r="N60" s="19">
        <v>0</v>
      </c>
      <c r="O60" s="158"/>
      <c r="P60" s="10">
        <f t="shared" si="0"/>
        <v>626.72299999999996</v>
      </c>
    </row>
    <row r="61" spans="1:16" ht="30.75" customHeight="1" x14ac:dyDescent="0.25">
      <c r="A61" s="153">
        <v>34</v>
      </c>
      <c r="B61" s="159" t="s">
        <v>120</v>
      </c>
      <c r="C61" s="17" t="s">
        <v>81</v>
      </c>
      <c r="D61" s="19">
        <v>0</v>
      </c>
      <c r="E61" s="19">
        <v>0</v>
      </c>
      <c r="F61" s="19">
        <v>0</v>
      </c>
      <c r="G61" s="19">
        <v>0</v>
      </c>
      <c r="H61" s="20">
        <v>166.33199999999999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9">
        <v>0</v>
      </c>
      <c r="O61" s="157">
        <f>SUM(D61:N62)</f>
        <v>1067.8429999999998</v>
      </c>
      <c r="P61" s="10">
        <f t="shared" si="0"/>
        <v>166.33199999999999</v>
      </c>
    </row>
    <row r="62" spans="1:16" ht="30" x14ac:dyDescent="0.25">
      <c r="A62" s="154"/>
      <c r="B62" s="160"/>
      <c r="C62" s="17" t="s">
        <v>85</v>
      </c>
      <c r="D62" s="19">
        <v>0</v>
      </c>
      <c r="E62" s="19">
        <v>0</v>
      </c>
      <c r="F62" s="19">
        <v>0</v>
      </c>
      <c r="G62" s="19">
        <v>0</v>
      </c>
      <c r="H62" s="20">
        <v>701.51099999999997</v>
      </c>
      <c r="I62" s="19">
        <v>200</v>
      </c>
      <c r="J62" s="19">
        <v>0</v>
      </c>
      <c r="K62" s="19">
        <v>0</v>
      </c>
      <c r="L62" s="19">
        <v>0</v>
      </c>
      <c r="M62" s="19">
        <v>0</v>
      </c>
      <c r="N62" s="19">
        <v>0</v>
      </c>
      <c r="O62" s="158"/>
      <c r="P62" s="10">
        <f t="shared" ref="P62:P118" si="1">SUM(D62:N62)</f>
        <v>901.51099999999997</v>
      </c>
    </row>
    <row r="63" spans="1:16" ht="30" x14ac:dyDescent="0.25">
      <c r="A63" s="153">
        <v>35</v>
      </c>
      <c r="B63" s="155" t="s">
        <v>121</v>
      </c>
      <c r="C63" s="17" t="s">
        <v>81</v>
      </c>
      <c r="D63" s="19">
        <v>0</v>
      </c>
      <c r="E63" s="19">
        <v>0</v>
      </c>
      <c r="F63" s="19">
        <v>0</v>
      </c>
      <c r="G63" s="20">
        <v>180</v>
      </c>
      <c r="H63" s="19">
        <v>0</v>
      </c>
      <c r="I63" s="19">
        <v>0</v>
      </c>
      <c r="J63" s="19">
        <v>0</v>
      </c>
      <c r="K63" s="19">
        <v>0</v>
      </c>
      <c r="L63" s="19">
        <v>0</v>
      </c>
      <c r="M63" s="19">
        <v>0</v>
      </c>
      <c r="N63" s="19">
        <v>0</v>
      </c>
      <c r="O63" s="157">
        <f>SUM(D63:N64)</f>
        <v>3637</v>
      </c>
      <c r="P63" s="10">
        <f t="shared" si="1"/>
        <v>180</v>
      </c>
    </row>
    <row r="64" spans="1:16" ht="30" x14ac:dyDescent="0.25">
      <c r="A64" s="154"/>
      <c r="B64" s="156"/>
      <c r="C64" s="17" t="s">
        <v>85</v>
      </c>
      <c r="D64" s="19">
        <v>0</v>
      </c>
      <c r="E64" s="19">
        <v>0</v>
      </c>
      <c r="F64" s="19">
        <v>0</v>
      </c>
      <c r="G64" s="19">
        <v>0</v>
      </c>
      <c r="H64" s="19">
        <v>0</v>
      </c>
      <c r="I64" s="19">
        <v>0</v>
      </c>
      <c r="J64" s="20">
        <v>3457</v>
      </c>
      <c r="K64" s="19">
        <v>0</v>
      </c>
      <c r="L64" s="19">
        <v>0</v>
      </c>
      <c r="M64" s="19">
        <v>0</v>
      </c>
      <c r="N64" s="19">
        <v>0</v>
      </c>
      <c r="O64" s="158"/>
      <c r="P64" s="10">
        <f t="shared" si="1"/>
        <v>3457</v>
      </c>
    </row>
    <row r="65" spans="1:16" ht="30" x14ac:dyDescent="0.25">
      <c r="A65" s="153">
        <v>36</v>
      </c>
      <c r="B65" s="155" t="s">
        <v>122</v>
      </c>
      <c r="C65" s="17" t="s">
        <v>81</v>
      </c>
      <c r="D65" s="19">
        <v>0</v>
      </c>
      <c r="E65" s="19">
        <v>0</v>
      </c>
      <c r="F65" s="19">
        <v>0</v>
      </c>
      <c r="G65" s="20">
        <v>190</v>
      </c>
      <c r="H65" s="19">
        <v>0</v>
      </c>
      <c r="I65" s="19">
        <v>0</v>
      </c>
      <c r="J65" s="19">
        <v>0</v>
      </c>
      <c r="K65" s="19">
        <v>0</v>
      </c>
      <c r="L65" s="19">
        <v>0</v>
      </c>
      <c r="M65" s="19">
        <v>0</v>
      </c>
      <c r="N65" s="19">
        <v>0</v>
      </c>
      <c r="O65" s="157">
        <f>SUM(D65:N66)</f>
        <v>3440</v>
      </c>
      <c r="P65" s="10">
        <f t="shared" si="1"/>
        <v>190</v>
      </c>
    </row>
    <row r="66" spans="1:16" ht="30" x14ac:dyDescent="0.25">
      <c r="A66" s="154"/>
      <c r="B66" s="156"/>
      <c r="C66" s="17" t="s">
        <v>85</v>
      </c>
      <c r="D66" s="19">
        <v>0</v>
      </c>
      <c r="E66" s="19">
        <v>0</v>
      </c>
      <c r="F66" s="19">
        <v>0</v>
      </c>
      <c r="G66" s="19">
        <v>0</v>
      </c>
      <c r="H66" s="19">
        <v>0</v>
      </c>
      <c r="I66" s="19">
        <v>0</v>
      </c>
      <c r="J66" s="20">
        <v>3250</v>
      </c>
      <c r="K66" s="19">
        <v>0</v>
      </c>
      <c r="L66" s="19">
        <v>0</v>
      </c>
      <c r="M66" s="19">
        <v>0</v>
      </c>
      <c r="N66" s="19">
        <v>0</v>
      </c>
      <c r="O66" s="158"/>
      <c r="P66" s="10">
        <f t="shared" si="1"/>
        <v>3250</v>
      </c>
    </row>
    <row r="67" spans="1:16" ht="29.25" customHeight="1" x14ac:dyDescent="0.25">
      <c r="A67" s="153">
        <v>37</v>
      </c>
      <c r="B67" s="155" t="s">
        <v>123</v>
      </c>
      <c r="C67" s="17" t="s">
        <v>81</v>
      </c>
      <c r="D67" s="19">
        <v>0</v>
      </c>
      <c r="E67" s="19">
        <v>0</v>
      </c>
      <c r="F67" s="19">
        <v>0</v>
      </c>
      <c r="G67" s="20">
        <v>180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9">
        <v>0</v>
      </c>
      <c r="O67" s="157">
        <f>SUM(D67:N68)</f>
        <v>2580</v>
      </c>
      <c r="P67" s="10">
        <f t="shared" si="1"/>
        <v>180</v>
      </c>
    </row>
    <row r="68" spans="1:16" ht="30" x14ac:dyDescent="0.25">
      <c r="A68" s="154"/>
      <c r="B68" s="156"/>
      <c r="C68" s="17" t="s">
        <v>85</v>
      </c>
      <c r="D68" s="19">
        <v>0</v>
      </c>
      <c r="E68" s="19">
        <v>0</v>
      </c>
      <c r="F68" s="19">
        <v>0</v>
      </c>
      <c r="G68" s="19">
        <v>0</v>
      </c>
      <c r="H68" s="19">
        <v>0</v>
      </c>
      <c r="I68" s="20">
        <v>2000</v>
      </c>
      <c r="J68" s="19">
        <v>400</v>
      </c>
      <c r="K68" s="19">
        <v>0</v>
      </c>
      <c r="L68" s="19">
        <v>0</v>
      </c>
      <c r="M68" s="19">
        <v>0</v>
      </c>
      <c r="N68" s="19">
        <v>0</v>
      </c>
      <c r="O68" s="158"/>
      <c r="P68" s="10">
        <f t="shared" si="1"/>
        <v>2400</v>
      </c>
    </row>
    <row r="69" spans="1:16" ht="30" x14ac:dyDescent="0.25">
      <c r="A69" s="153">
        <v>38</v>
      </c>
      <c r="B69" s="155" t="s">
        <v>124</v>
      </c>
      <c r="C69" s="17" t="s">
        <v>81</v>
      </c>
      <c r="D69" s="19">
        <v>0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20">
        <v>190</v>
      </c>
      <c r="K69" s="19">
        <v>0</v>
      </c>
      <c r="L69" s="19">
        <v>0</v>
      </c>
      <c r="M69" s="19">
        <v>0</v>
      </c>
      <c r="N69" s="19">
        <v>0</v>
      </c>
      <c r="O69" s="157">
        <f>SUM(D69:N70)</f>
        <v>2490</v>
      </c>
      <c r="P69" s="10">
        <f t="shared" si="1"/>
        <v>190</v>
      </c>
    </row>
    <row r="70" spans="1:16" ht="30" x14ac:dyDescent="0.25">
      <c r="A70" s="154"/>
      <c r="B70" s="156"/>
      <c r="C70" s="17" t="s">
        <v>85</v>
      </c>
      <c r="D70" s="19">
        <v>0</v>
      </c>
      <c r="E70" s="19">
        <v>0</v>
      </c>
      <c r="F70" s="19">
        <v>0</v>
      </c>
      <c r="G70" s="19">
        <v>0</v>
      </c>
      <c r="H70" s="19">
        <v>0</v>
      </c>
      <c r="I70" s="19">
        <v>0</v>
      </c>
      <c r="J70" s="20">
        <v>2300</v>
      </c>
      <c r="K70" s="19">
        <v>0</v>
      </c>
      <c r="L70" s="19">
        <v>0</v>
      </c>
      <c r="M70" s="19">
        <v>0</v>
      </c>
      <c r="N70" s="19">
        <v>0</v>
      </c>
      <c r="O70" s="158"/>
      <c r="P70" s="10">
        <f t="shared" si="1"/>
        <v>2300</v>
      </c>
    </row>
    <row r="71" spans="1:16" ht="30" x14ac:dyDescent="0.25">
      <c r="A71" s="153">
        <v>39</v>
      </c>
      <c r="B71" s="155" t="s">
        <v>125</v>
      </c>
      <c r="C71" s="17" t="s">
        <v>81</v>
      </c>
      <c r="D71" s="19">
        <v>0</v>
      </c>
      <c r="E71" s="19">
        <v>0</v>
      </c>
      <c r="F71" s="19">
        <v>0</v>
      </c>
      <c r="G71" s="19">
        <v>0</v>
      </c>
      <c r="H71" s="19">
        <v>0</v>
      </c>
      <c r="I71" s="19">
        <v>0</v>
      </c>
      <c r="J71" s="19">
        <v>0</v>
      </c>
      <c r="K71" s="20">
        <v>90</v>
      </c>
      <c r="L71" s="19">
        <v>0</v>
      </c>
      <c r="M71" s="19">
        <v>0</v>
      </c>
      <c r="N71" s="19">
        <v>0</v>
      </c>
      <c r="O71" s="157">
        <f>SUM(D71:N72)</f>
        <v>1190</v>
      </c>
      <c r="P71" s="10">
        <f t="shared" si="1"/>
        <v>90</v>
      </c>
    </row>
    <row r="72" spans="1:16" ht="30" x14ac:dyDescent="0.25">
      <c r="A72" s="154"/>
      <c r="B72" s="156"/>
      <c r="C72" s="17" t="s">
        <v>85</v>
      </c>
      <c r="D72" s="19">
        <v>0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20">
        <v>1100</v>
      </c>
      <c r="L72" s="19">
        <v>0</v>
      </c>
      <c r="M72" s="19">
        <v>0</v>
      </c>
      <c r="N72" s="19">
        <v>0</v>
      </c>
      <c r="O72" s="158"/>
      <c r="P72" s="10">
        <f t="shared" si="1"/>
        <v>1100</v>
      </c>
    </row>
    <row r="73" spans="1:16" ht="30" x14ac:dyDescent="0.25">
      <c r="A73" s="153">
        <v>40</v>
      </c>
      <c r="B73" s="155" t="s">
        <v>126</v>
      </c>
      <c r="C73" s="17" t="s">
        <v>81</v>
      </c>
      <c r="D73" s="19">
        <v>0</v>
      </c>
      <c r="E73" s="19">
        <v>0</v>
      </c>
      <c r="F73" s="19">
        <v>0</v>
      </c>
      <c r="G73" s="19">
        <v>0</v>
      </c>
      <c r="H73" s="19">
        <v>0</v>
      </c>
      <c r="I73" s="19">
        <v>0</v>
      </c>
      <c r="J73" s="20">
        <v>480</v>
      </c>
      <c r="K73" s="19">
        <v>0</v>
      </c>
      <c r="L73" s="19">
        <v>0</v>
      </c>
      <c r="M73" s="19">
        <v>0</v>
      </c>
      <c r="N73" s="19">
        <v>0</v>
      </c>
      <c r="O73" s="157">
        <f>SUM(D73:N74)</f>
        <v>6930</v>
      </c>
      <c r="P73" s="10">
        <f t="shared" si="1"/>
        <v>480</v>
      </c>
    </row>
    <row r="74" spans="1:16" ht="30" x14ac:dyDescent="0.25">
      <c r="A74" s="154"/>
      <c r="B74" s="156"/>
      <c r="C74" s="17" t="s">
        <v>85</v>
      </c>
      <c r="D74" s="19">
        <v>0</v>
      </c>
      <c r="E74" s="19">
        <v>0</v>
      </c>
      <c r="F74" s="19">
        <v>0</v>
      </c>
      <c r="G74" s="19">
        <v>0</v>
      </c>
      <c r="H74" s="19">
        <v>0</v>
      </c>
      <c r="I74" s="19">
        <v>0</v>
      </c>
      <c r="J74" s="20">
        <v>6450</v>
      </c>
      <c r="K74" s="19">
        <v>0</v>
      </c>
      <c r="L74" s="19">
        <v>0</v>
      </c>
      <c r="M74" s="19">
        <v>0</v>
      </c>
      <c r="N74" s="19">
        <v>0</v>
      </c>
      <c r="O74" s="158"/>
      <c r="P74" s="10">
        <f t="shared" si="1"/>
        <v>6450</v>
      </c>
    </row>
    <row r="75" spans="1:16" ht="61.5" customHeight="1" x14ac:dyDescent="0.25">
      <c r="A75" s="153">
        <v>41</v>
      </c>
      <c r="B75" s="155" t="s">
        <v>127</v>
      </c>
      <c r="C75" s="17" t="s">
        <v>81</v>
      </c>
      <c r="D75" s="19">
        <v>0</v>
      </c>
      <c r="E75" s="19">
        <v>0</v>
      </c>
      <c r="F75" s="19">
        <v>0</v>
      </c>
      <c r="G75" s="19">
        <v>0</v>
      </c>
      <c r="H75" s="19">
        <v>0</v>
      </c>
      <c r="I75" s="19">
        <v>0</v>
      </c>
      <c r="J75" s="20">
        <v>110</v>
      </c>
      <c r="K75" s="19">
        <v>0</v>
      </c>
      <c r="L75" s="19">
        <v>0</v>
      </c>
      <c r="M75" s="19">
        <v>0</v>
      </c>
      <c r="N75" s="19">
        <v>0</v>
      </c>
      <c r="O75" s="157">
        <f>SUM(D75:N76)</f>
        <v>1760</v>
      </c>
      <c r="P75" s="10">
        <f t="shared" si="1"/>
        <v>110</v>
      </c>
    </row>
    <row r="76" spans="1:16" ht="30" x14ac:dyDescent="0.25">
      <c r="A76" s="154"/>
      <c r="B76" s="156"/>
      <c r="C76" s="17" t="s">
        <v>85</v>
      </c>
      <c r="D76" s="19">
        <v>0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20">
        <v>1650</v>
      </c>
      <c r="K76" s="19">
        <v>0</v>
      </c>
      <c r="L76" s="19">
        <v>0</v>
      </c>
      <c r="M76" s="19">
        <v>0</v>
      </c>
      <c r="N76" s="19">
        <v>0</v>
      </c>
      <c r="O76" s="158"/>
      <c r="P76" s="10">
        <f t="shared" si="1"/>
        <v>1650</v>
      </c>
    </row>
    <row r="77" spans="1:16" ht="34.5" customHeight="1" x14ac:dyDescent="0.25">
      <c r="A77" s="153">
        <v>42</v>
      </c>
      <c r="B77" s="155" t="s">
        <v>128</v>
      </c>
      <c r="C77" s="17" t="s">
        <v>81</v>
      </c>
      <c r="D77" s="19">
        <v>0</v>
      </c>
      <c r="E77" s="19">
        <v>0</v>
      </c>
      <c r="F77" s="19">
        <v>0</v>
      </c>
      <c r="G77" s="19">
        <v>0</v>
      </c>
      <c r="H77" s="19">
        <v>0</v>
      </c>
      <c r="I77" s="20">
        <v>160</v>
      </c>
      <c r="J77" s="19">
        <v>0</v>
      </c>
      <c r="K77" s="19">
        <v>0</v>
      </c>
      <c r="L77" s="19">
        <v>0</v>
      </c>
      <c r="M77" s="19">
        <v>0</v>
      </c>
      <c r="N77" s="19">
        <v>0</v>
      </c>
      <c r="O77" s="157">
        <f>SUM(D77:N78)</f>
        <v>2210</v>
      </c>
      <c r="P77" s="10">
        <f t="shared" si="1"/>
        <v>160</v>
      </c>
    </row>
    <row r="78" spans="1:16" ht="30" x14ac:dyDescent="0.25">
      <c r="A78" s="154"/>
      <c r="B78" s="156"/>
      <c r="C78" s="17" t="s">
        <v>85</v>
      </c>
      <c r="D78" s="19">
        <v>0</v>
      </c>
      <c r="E78" s="19">
        <v>0</v>
      </c>
      <c r="F78" s="19">
        <v>0</v>
      </c>
      <c r="G78" s="19">
        <v>0</v>
      </c>
      <c r="H78" s="19">
        <v>0</v>
      </c>
      <c r="I78" s="20">
        <v>2050</v>
      </c>
      <c r="J78" s="19">
        <v>0</v>
      </c>
      <c r="K78" s="19">
        <v>0</v>
      </c>
      <c r="L78" s="19">
        <v>0</v>
      </c>
      <c r="M78" s="19">
        <v>0</v>
      </c>
      <c r="N78" s="19">
        <v>0</v>
      </c>
      <c r="O78" s="158"/>
      <c r="P78" s="10">
        <f t="shared" si="1"/>
        <v>2050</v>
      </c>
    </row>
    <row r="79" spans="1:16" ht="45" x14ac:dyDescent="0.25">
      <c r="A79" s="18">
        <v>43</v>
      </c>
      <c r="B79" s="21" t="s">
        <v>129</v>
      </c>
      <c r="C79" s="17" t="s">
        <v>107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  <c r="I79" s="20">
        <v>200</v>
      </c>
      <c r="J79" s="19">
        <v>0</v>
      </c>
      <c r="K79" s="19">
        <v>0</v>
      </c>
      <c r="L79" s="19">
        <v>0</v>
      </c>
      <c r="M79" s="19">
        <v>0</v>
      </c>
      <c r="N79" s="19">
        <v>0</v>
      </c>
      <c r="O79" s="19">
        <v>200</v>
      </c>
      <c r="P79" s="10">
        <f t="shared" si="1"/>
        <v>200</v>
      </c>
    </row>
    <row r="80" spans="1:16" ht="30" x14ac:dyDescent="0.25">
      <c r="A80" s="153">
        <v>44</v>
      </c>
      <c r="B80" s="155" t="s">
        <v>160</v>
      </c>
      <c r="C80" s="21" t="s">
        <v>81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20">
        <v>310</v>
      </c>
      <c r="K80" s="19">
        <v>0</v>
      </c>
      <c r="L80" s="19">
        <v>0</v>
      </c>
      <c r="M80" s="19">
        <v>0</v>
      </c>
      <c r="N80" s="19">
        <v>0</v>
      </c>
      <c r="O80" s="157">
        <f>SUM(D80:N81)</f>
        <v>4160</v>
      </c>
      <c r="P80" s="10">
        <f t="shared" si="1"/>
        <v>310</v>
      </c>
    </row>
    <row r="81" spans="1:16" ht="48" customHeight="1" x14ac:dyDescent="0.25">
      <c r="A81" s="154"/>
      <c r="B81" s="156"/>
      <c r="C81" s="17" t="s">
        <v>85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20">
        <v>3850</v>
      </c>
      <c r="K81" s="19">
        <v>0</v>
      </c>
      <c r="L81" s="19">
        <v>0</v>
      </c>
      <c r="M81" s="19">
        <v>0</v>
      </c>
      <c r="N81" s="19">
        <v>0</v>
      </c>
      <c r="O81" s="158"/>
      <c r="P81" s="10">
        <f t="shared" si="1"/>
        <v>3850</v>
      </c>
    </row>
    <row r="82" spans="1:16" ht="33.75" customHeight="1" x14ac:dyDescent="0.25">
      <c r="A82" s="153">
        <v>45</v>
      </c>
      <c r="B82" s="155" t="s">
        <v>156</v>
      </c>
      <c r="C82" s="17" t="s">
        <v>81</v>
      </c>
      <c r="D82" s="19">
        <v>0</v>
      </c>
      <c r="E82" s="19">
        <v>0</v>
      </c>
      <c r="F82" s="19">
        <v>0</v>
      </c>
      <c r="G82" s="19">
        <v>0</v>
      </c>
      <c r="H82" s="19">
        <v>0</v>
      </c>
      <c r="I82" s="19">
        <v>0</v>
      </c>
      <c r="J82" s="20">
        <v>139</v>
      </c>
      <c r="K82" s="19">
        <v>0</v>
      </c>
      <c r="L82" s="19">
        <v>0</v>
      </c>
      <c r="M82" s="19">
        <v>0</v>
      </c>
      <c r="N82" s="19">
        <v>0</v>
      </c>
      <c r="O82" s="157">
        <f>SUM(D82:N83)</f>
        <v>2330</v>
      </c>
      <c r="P82" s="10">
        <f t="shared" si="1"/>
        <v>139</v>
      </c>
    </row>
    <row r="83" spans="1:16" ht="30" x14ac:dyDescent="0.25">
      <c r="A83" s="154"/>
      <c r="B83" s="156"/>
      <c r="C83" s="17" t="s">
        <v>85</v>
      </c>
      <c r="D83" s="19">
        <v>0</v>
      </c>
      <c r="E83" s="19">
        <v>0</v>
      </c>
      <c r="F83" s="19">
        <v>0</v>
      </c>
      <c r="G83" s="19">
        <v>0</v>
      </c>
      <c r="H83" s="19">
        <v>0</v>
      </c>
      <c r="I83" s="19">
        <v>0</v>
      </c>
      <c r="J83" s="20">
        <v>2191</v>
      </c>
      <c r="K83" s="19">
        <v>0</v>
      </c>
      <c r="L83" s="19">
        <v>0</v>
      </c>
      <c r="M83" s="19">
        <v>0</v>
      </c>
      <c r="N83" s="19">
        <v>0</v>
      </c>
      <c r="O83" s="158"/>
      <c r="P83" s="10">
        <f t="shared" si="1"/>
        <v>2191</v>
      </c>
    </row>
    <row r="84" spans="1:16" ht="87" customHeight="1" x14ac:dyDescent="0.25">
      <c r="A84" s="153">
        <v>46</v>
      </c>
      <c r="B84" s="155" t="s">
        <v>130</v>
      </c>
      <c r="C84" s="17" t="s">
        <v>81</v>
      </c>
      <c r="D84" s="19">
        <v>0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20">
        <v>280</v>
      </c>
      <c r="K84" s="19">
        <v>0</v>
      </c>
      <c r="L84" s="19">
        <v>0</v>
      </c>
      <c r="M84" s="19">
        <v>0</v>
      </c>
      <c r="N84" s="19">
        <v>0</v>
      </c>
      <c r="O84" s="157">
        <f>SUM(D84:N85)</f>
        <v>3330</v>
      </c>
      <c r="P84" s="10">
        <f t="shared" si="1"/>
        <v>280</v>
      </c>
    </row>
    <row r="85" spans="1:16" ht="33.75" customHeight="1" x14ac:dyDescent="0.25">
      <c r="A85" s="154"/>
      <c r="B85" s="156"/>
      <c r="C85" s="17" t="s">
        <v>85</v>
      </c>
      <c r="D85" s="19">
        <v>0</v>
      </c>
      <c r="E85" s="19">
        <v>0</v>
      </c>
      <c r="F85" s="19">
        <v>0</v>
      </c>
      <c r="G85" s="19">
        <v>0</v>
      </c>
      <c r="H85" s="19">
        <v>0</v>
      </c>
      <c r="I85" s="19">
        <v>0</v>
      </c>
      <c r="J85" s="20">
        <v>3050</v>
      </c>
      <c r="K85" s="19">
        <v>0</v>
      </c>
      <c r="L85" s="19">
        <v>0</v>
      </c>
      <c r="M85" s="19">
        <v>0</v>
      </c>
      <c r="N85" s="19">
        <v>0</v>
      </c>
      <c r="O85" s="158"/>
      <c r="P85" s="10">
        <f t="shared" si="1"/>
        <v>3050</v>
      </c>
    </row>
    <row r="86" spans="1:16" ht="30" x14ac:dyDescent="0.25">
      <c r="A86" s="153">
        <v>47</v>
      </c>
      <c r="B86" s="155" t="s">
        <v>131</v>
      </c>
      <c r="C86" s="17" t="s">
        <v>81</v>
      </c>
      <c r="D86" s="19">
        <v>0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20">
        <v>160</v>
      </c>
      <c r="K86" s="19">
        <v>0</v>
      </c>
      <c r="L86" s="19">
        <v>0</v>
      </c>
      <c r="M86" s="19">
        <v>0</v>
      </c>
      <c r="N86" s="19">
        <v>0</v>
      </c>
      <c r="O86" s="157">
        <f>SUM(D86:N87)</f>
        <v>2140</v>
      </c>
      <c r="P86" s="10">
        <f t="shared" si="1"/>
        <v>160</v>
      </c>
    </row>
    <row r="87" spans="1:16" ht="30" x14ac:dyDescent="0.25">
      <c r="A87" s="154"/>
      <c r="B87" s="156"/>
      <c r="C87" s="17" t="s">
        <v>85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20">
        <v>1980</v>
      </c>
      <c r="K87" s="19">
        <v>0</v>
      </c>
      <c r="L87" s="19">
        <v>0</v>
      </c>
      <c r="M87" s="19">
        <v>0</v>
      </c>
      <c r="N87" s="19">
        <v>0</v>
      </c>
      <c r="O87" s="158"/>
      <c r="P87" s="10">
        <f t="shared" si="1"/>
        <v>1980</v>
      </c>
    </row>
    <row r="88" spans="1:16" ht="30" x14ac:dyDescent="0.25">
      <c r="A88" s="153">
        <v>48</v>
      </c>
      <c r="B88" s="155" t="s">
        <v>132</v>
      </c>
      <c r="C88" s="17" t="s">
        <v>81</v>
      </c>
      <c r="D88" s="19">
        <v>0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20">
        <v>410</v>
      </c>
      <c r="L88" s="19">
        <v>0</v>
      </c>
      <c r="M88" s="19">
        <v>0</v>
      </c>
      <c r="N88" s="19">
        <v>0</v>
      </c>
      <c r="O88" s="157">
        <f>SUM(D88:N89)</f>
        <v>4960</v>
      </c>
      <c r="P88" s="10">
        <f t="shared" si="1"/>
        <v>410</v>
      </c>
    </row>
    <row r="89" spans="1:16" ht="30" x14ac:dyDescent="0.25">
      <c r="A89" s="154"/>
      <c r="B89" s="156"/>
      <c r="C89" s="17" t="s">
        <v>85</v>
      </c>
      <c r="D89" s="19">
        <v>0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20">
        <v>4550</v>
      </c>
      <c r="L89" s="19">
        <v>0</v>
      </c>
      <c r="M89" s="19">
        <v>0</v>
      </c>
      <c r="N89" s="19">
        <v>0</v>
      </c>
      <c r="O89" s="158"/>
      <c r="P89" s="10">
        <f t="shared" si="1"/>
        <v>4550</v>
      </c>
    </row>
    <row r="90" spans="1:16" ht="45" customHeight="1" x14ac:dyDescent="0.25">
      <c r="A90" s="153">
        <v>49</v>
      </c>
      <c r="B90" s="155" t="s">
        <v>133</v>
      </c>
      <c r="C90" s="17" t="s">
        <v>81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20">
        <v>99</v>
      </c>
      <c r="K90" s="19">
        <v>0</v>
      </c>
      <c r="L90" s="19">
        <v>0</v>
      </c>
      <c r="M90" s="19">
        <v>0</v>
      </c>
      <c r="N90" s="19">
        <v>0</v>
      </c>
      <c r="O90" s="157">
        <f>SUM(D90:N91)</f>
        <v>1499</v>
      </c>
      <c r="P90" s="10">
        <f t="shared" si="1"/>
        <v>99</v>
      </c>
    </row>
    <row r="91" spans="1:16" ht="30" x14ac:dyDescent="0.25">
      <c r="A91" s="154"/>
      <c r="B91" s="156"/>
      <c r="C91" s="17" t="s">
        <v>85</v>
      </c>
      <c r="D91" s="19">
        <v>0</v>
      </c>
      <c r="E91" s="19">
        <v>0</v>
      </c>
      <c r="F91" s="19">
        <v>0</v>
      </c>
      <c r="G91" s="19">
        <v>0</v>
      </c>
      <c r="H91" s="19">
        <v>0</v>
      </c>
      <c r="I91" s="19">
        <v>0</v>
      </c>
      <c r="J91" s="20">
        <v>1400</v>
      </c>
      <c r="K91" s="19">
        <v>0</v>
      </c>
      <c r="L91" s="19">
        <v>0</v>
      </c>
      <c r="M91" s="19">
        <v>0</v>
      </c>
      <c r="N91" s="19">
        <v>0</v>
      </c>
      <c r="O91" s="158"/>
      <c r="P91" s="10">
        <f t="shared" si="1"/>
        <v>1400</v>
      </c>
    </row>
    <row r="92" spans="1:16" ht="30" x14ac:dyDescent="0.25">
      <c r="A92" s="153">
        <v>50</v>
      </c>
      <c r="B92" s="155" t="s">
        <v>134</v>
      </c>
      <c r="C92" s="17" t="s">
        <v>81</v>
      </c>
      <c r="D92" s="19">
        <v>0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20">
        <v>160</v>
      </c>
      <c r="K92" s="19">
        <v>0</v>
      </c>
      <c r="L92" s="19">
        <v>0</v>
      </c>
      <c r="M92" s="19">
        <v>0</v>
      </c>
      <c r="N92" s="19">
        <v>0</v>
      </c>
      <c r="O92" s="157">
        <f>SUM(D92:N93)</f>
        <v>2110</v>
      </c>
      <c r="P92" s="10">
        <f t="shared" si="1"/>
        <v>160</v>
      </c>
    </row>
    <row r="93" spans="1:16" ht="30" x14ac:dyDescent="0.25">
      <c r="A93" s="154"/>
      <c r="B93" s="156"/>
      <c r="C93" s="17" t="s">
        <v>85</v>
      </c>
      <c r="D93" s="19">
        <v>0</v>
      </c>
      <c r="E93" s="19">
        <v>0</v>
      </c>
      <c r="F93" s="19">
        <v>0</v>
      </c>
      <c r="G93" s="19">
        <v>0</v>
      </c>
      <c r="H93" s="19">
        <v>0</v>
      </c>
      <c r="I93" s="19">
        <v>0</v>
      </c>
      <c r="J93" s="20">
        <v>1950</v>
      </c>
      <c r="K93" s="19">
        <v>0</v>
      </c>
      <c r="L93" s="19">
        <v>0</v>
      </c>
      <c r="M93" s="19">
        <v>0</v>
      </c>
      <c r="N93" s="19">
        <v>0</v>
      </c>
      <c r="O93" s="158"/>
      <c r="P93" s="10">
        <f t="shared" si="1"/>
        <v>1950</v>
      </c>
    </row>
    <row r="94" spans="1:16" ht="32.25" customHeight="1" x14ac:dyDescent="0.25">
      <c r="A94" s="153">
        <v>51</v>
      </c>
      <c r="B94" s="155" t="s">
        <v>135</v>
      </c>
      <c r="C94" s="17" t="s">
        <v>81</v>
      </c>
      <c r="D94" s="19">
        <v>0</v>
      </c>
      <c r="E94" s="19">
        <v>0</v>
      </c>
      <c r="F94" s="19">
        <v>0</v>
      </c>
      <c r="G94" s="19">
        <v>0</v>
      </c>
      <c r="H94" s="19">
        <v>0</v>
      </c>
      <c r="I94" s="19">
        <v>0</v>
      </c>
      <c r="J94" s="19">
        <v>0</v>
      </c>
      <c r="K94" s="20">
        <v>590</v>
      </c>
      <c r="L94" s="19">
        <v>0</v>
      </c>
      <c r="M94" s="19">
        <v>0</v>
      </c>
      <c r="N94" s="19">
        <v>0</v>
      </c>
      <c r="O94" s="157">
        <f>SUM(D94:N95)</f>
        <v>8290</v>
      </c>
      <c r="P94" s="10">
        <f t="shared" si="1"/>
        <v>590</v>
      </c>
    </row>
    <row r="95" spans="1:16" ht="30" x14ac:dyDescent="0.25">
      <c r="A95" s="154"/>
      <c r="B95" s="156"/>
      <c r="C95" s="17" t="s">
        <v>85</v>
      </c>
      <c r="D95" s="19">
        <v>0</v>
      </c>
      <c r="E95" s="19">
        <v>0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20">
        <v>7700</v>
      </c>
      <c r="L95" s="19">
        <v>0</v>
      </c>
      <c r="M95" s="19">
        <v>0</v>
      </c>
      <c r="N95" s="19">
        <v>0</v>
      </c>
      <c r="O95" s="158"/>
      <c r="P95" s="10">
        <f t="shared" si="1"/>
        <v>7700</v>
      </c>
    </row>
    <row r="96" spans="1:16" ht="28.5" customHeight="1" x14ac:dyDescent="0.25">
      <c r="A96" s="153">
        <v>52</v>
      </c>
      <c r="B96" s="155" t="s">
        <v>136</v>
      </c>
      <c r="C96" s="17" t="s">
        <v>81</v>
      </c>
      <c r="D96" s="19">
        <v>0</v>
      </c>
      <c r="E96" s="19">
        <v>0</v>
      </c>
      <c r="F96" s="19">
        <v>0</v>
      </c>
      <c r="G96" s="19">
        <v>0</v>
      </c>
      <c r="H96" s="19">
        <v>0</v>
      </c>
      <c r="I96" s="19">
        <v>0</v>
      </c>
      <c r="J96" s="20">
        <v>270</v>
      </c>
      <c r="K96" s="19">
        <v>0</v>
      </c>
      <c r="L96" s="19">
        <v>0</v>
      </c>
      <c r="M96" s="19">
        <v>0</v>
      </c>
      <c r="N96" s="19">
        <v>0</v>
      </c>
      <c r="O96" s="157">
        <f>SUM(D96:N97)</f>
        <v>4170</v>
      </c>
      <c r="P96" s="10">
        <f t="shared" si="1"/>
        <v>270</v>
      </c>
    </row>
    <row r="97" spans="1:16" ht="30" x14ac:dyDescent="0.25">
      <c r="A97" s="154"/>
      <c r="B97" s="156"/>
      <c r="C97" s="17" t="s">
        <v>85</v>
      </c>
      <c r="D97" s="19">
        <v>0</v>
      </c>
      <c r="E97" s="19">
        <v>0</v>
      </c>
      <c r="F97" s="19">
        <v>0</v>
      </c>
      <c r="G97" s="19">
        <v>0</v>
      </c>
      <c r="H97" s="19">
        <v>0</v>
      </c>
      <c r="I97" s="19">
        <v>0</v>
      </c>
      <c r="J97" s="20">
        <v>3900</v>
      </c>
      <c r="K97" s="19">
        <v>0</v>
      </c>
      <c r="L97" s="19">
        <v>0</v>
      </c>
      <c r="M97" s="19">
        <v>0</v>
      </c>
      <c r="N97" s="19">
        <v>0</v>
      </c>
      <c r="O97" s="158"/>
      <c r="P97" s="10">
        <f t="shared" si="1"/>
        <v>3900</v>
      </c>
    </row>
    <row r="98" spans="1:16" ht="44.25" customHeight="1" x14ac:dyDescent="0.25">
      <c r="A98" s="153">
        <v>53</v>
      </c>
      <c r="B98" s="155" t="s">
        <v>137</v>
      </c>
      <c r="C98" s="17" t="s">
        <v>81</v>
      </c>
      <c r="D98" s="19">
        <v>0</v>
      </c>
      <c r="E98" s="19">
        <v>0</v>
      </c>
      <c r="F98" s="19">
        <v>0</v>
      </c>
      <c r="G98" s="19">
        <v>0</v>
      </c>
      <c r="H98" s="19">
        <v>0</v>
      </c>
      <c r="I98" s="19">
        <v>0</v>
      </c>
      <c r="J98" s="20">
        <v>250</v>
      </c>
      <c r="K98" s="19">
        <v>0</v>
      </c>
      <c r="L98" s="19">
        <v>0</v>
      </c>
      <c r="M98" s="19">
        <v>0</v>
      </c>
      <c r="N98" s="19">
        <v>0</v>
      </c>
      <c r="O98" s="157">
        <f>SUM(D98:N99)</f>
        <v>3350</v>
      </c>
      <c r="P98" s="10">
        <f t="shared" si="1"/>
        <v>250</v>
      </c>
    </row>
    <row r="99" spans="1:16" ht="30" x14ac:dyDescent="0.25">
      <c r="A99" s="154"/>
      <c r="B99" s="156"/>
      <c r="C99" s="17" t="s">
        <v>85</v>
      </c>
      <c r="D99" s="19">
        <v>0</v>
      </c>
      <c r="E99" s="19">
        <v>0</v>
      </c>
      <c r="F99" s="19">
        <v>0</v>
      </c>
      <c r="G99" s="19">
        <v>0</v>
      </c>
      <c r="H99" s="19">
        <v>0</v>
      </c>
      <c r="I99" s="19">
        <v>0</v>
      </c>
      <c r="J99" s="20">
        <v>3100</v>
      </c>
      <c r="K99" s="19">
        <v>0</v>
      </c>
      <c r="L99" s="19">
        <v>0</v>
      </c>
      <c r="M99" s="19">
        <v>0</v>
      </c>
      <c r="N99" s="19">
        <v>0</v>
      </c>
      <c r="O99" s="158"/>
      <c r="P99" s="10">
        <f t="shared" si="1"/>
        <v>3100</v>
      </c>
    </row>
    <row r="100" spans="1:16" ht="28.5" customHeight="1" x14ac:dyDescent="0.25">
      <c r="A100" s="153">
        <v>54</v>
      </c>
      <c r="B100" s="155" t="s">
        <v>138</v>
      </c>
      <c r="C100" s="17" t="s">
        <v>81</v>
      </c>
      <c r="D100" s="19">
        <v>0</v>
      </c>
      <c r="E100" s="19">
        <v>0</v>
      </c>
      <c r="F100" s="19">
        <v>0</v>
      </c>
      <c r="G100" s="19">
        <v>0</v>
      </c>
      <c r="H100" s="19">
        <v>0</v>
      </c>
      <c r="I100" s="19">
        <v>0</v>
      </c>
      <c r="J100" s="19">
        <v>0</v>
      </c>
      <c r="K100" s="20">
        <v>510</v>
      </c>
      <c r="L100" s="19">
        <v>0</v>
      </c>
      <c r="M100" s="19">
        <v>0</v>
      </c>
      <c r="N100" s="19">
        <v>0</v>
      </c>
      <c r="O100" s="157">
        <f>SUM(D100:N101)</f>
        <v>7660</v>
      </c>
      <c r="P100" s="10">
        <f t="shared" si="1"/>
        <v>510</v>
      </c>
    </row>
    <row r="101" spans="1:16" ht="30" x14ac:dyDescent="0.25">
      <c r="A101" s="154"/>
      <c r="B101" s="156"/>
      <c r="C101" s="17" t="s">
        <v>85</v>
      </c>
      <c r="D101" s="19">
        <v>0</v>
      </c>
      <c r="E101" s="19">
        <v>0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20">
        <v>7150</v>
      </c>
      <c r="L101" s="19">
        <v>0</v>
      </c>
      <c r="M101" s="19">
        <v>0</v>
      </c>
      <c r="N101" s="19">
        <v>0</v>
      </c>
      <c r="O101" s="158"/>
      <c r="P101" s="10">
        <f t="shared" si="1"/>
        <v>7150</v>
      </c>
    </row>
    <row r="102" spans="1:16" ht="30" x14ac:dyDescent="0.25">
      <c r="A102" s="18"/>
      <c r="B102" s="21" t="s">
        <v>81</v>
      </c>
      <c r="C102" s="17">
        <v>0</v>
      </c>
      <c r="D102" s="19">
        <v>0</v>
      </c>
      <c r="E102" s="19">
        <v>0</v>
      </c>
      <c r="F102" s="19">
        <v>0</v>
      </c>
      <c r="G102" s="19">
        <v>0</v>
      </c>
      <c r="H102" s="19">
        <v>0</v>
      </c>
      <c r="I102" s="19">
        <v>0</v>
      </c>
      <c r="J102" s="19">
        <v>0</v>
      </c>
      <c r="K102" s="20">
        <v>880</v>
      </c>
      <c r="L102" s="19">
        <v>0</v>
      </c>
      <c r="M102" s="19">
        <v>0</v>
      </c>
      <c r="N102" s="19">
        <v>0</v>
      </c>
      <c r="O102" s="19">
        <v>10210</v>
      </c>
      <c r="P102" s="10">
        <f t="shared" si="1"/>
        <v>880</v>
      </c>
    </row>
    <row r="103" spans="1:16" ht="30" x14ac:dyDescent="0.25">
      <c r="A103" s="18"/>
      <c r="B103" s="21"/>
      <c r="C103" s="17" t="s">
        <v>85</v>
      </c>
      <c r="D103" s="19">
        <v>0</v>
      </c>
      <c r="E103" s="19">
        <v>0</v>
      </c>
      <c r="F103" s="19">
        <v>0</v>
      </c>
      <c r="G103" s="19">
        <v>0</v>
      </c>
      <c r="H103" s="19">
        <v>0</v>
      </c>
      <c r="I103" s="19">
        <v>0</v>
      </c>
      <c r="J103" s="19">
        <v>0</v>
      </c>
      <c r="K103" s="20">
        <v>9330</v>
      </c>
      <c r="L103" s="19">
        <v>0</v>
      </c>
      <c r="M103" s="19">
        <v>0</v>
      </c>
      <c r="N103" s="19">
        <v>0</v>
      </c>
      <c r="O103" s="19"/>
      <c r="P103" s="10">
        <f t="shared" si="1"/>
        <v>9330</v>
      </c>
    </row>
    <row r="104" spans="1:16" ht="30" x14ac:dyDescent="0.25">
      <c r="A104" s="18">
        <v>56</v>
      </c>
      <c r="B104" s="21" t="s">
        <v>139</v>
      </c>
      <c r="C104" s="17" t="s">
        <v>81</v>
      </c>
      <c r="D104" s="19">
        <v>0</v>
      </c>
      <c r="E104" s="19">
        <v>0</v>
      </c>
      <c r="F104" s="19">
        <v>0</v>
      </c>
      <c r="G104" s="19">
        <v>0</v>
      </c>
      <c r="H104" s="19">
        <v>0</v>
      </c>
      <c r="I104" s="19">
        <v>0</v>
      </c>
      <c r="J104" s="19">
        <v>0</v>
      </c>
      <c r="K104" s="20">
        <v>1600</v>
      </c>
      <c r="L104" s="19">
        <v>0</v>
      </c>
      <c r="M104" s="19">
        <v>0</v>
      </c>
      <c r="N104" s="19">
        <v>0</v>
      </c>
      <c r="O104" s="19">
        <v>22201.200000000001</v>
      </c>
      <c r="P104" s="10">
        <f t="shared" si="1"/>
        <v>1600</v>
      </c>
    </row>
    <row r="105" spans="1:16" ht="30" x14ac:dyDescent="0.25">
      <c r="A105" s="18"/>
      <c r="B105" s="21"/>
      <c r="C105" s="17" t="s">
        <v>85</v>
      </c>
      <c r="D105" s="19">
        <v>0</v>
      </c>
      <c r="E105" s="19">
        <v>0</v>
      </c>
      <c r="F105" s="19">
        <v>0</v>
      </c>
      <c r="G105" s="19">
        <v>0</v>
      </c>
      <c r="H105" s="19">
        <v>0</v>
      </c>
      <c r="I105" s="19">
        <v>0</v>
      </c>
      <c r="J105" s="19">
        <v>0</v>
      </c>
      <c r="K105" s="20">
        <v>20601.2</v>
      </c>
      <c r="L105" s="19">
        <v>0</v>
      </c>
      <c r="M105" s="19">
        <v>0</v>
      </c>
      <c r="N105" s="19">
        <v>0</v>
      </c>
      <c r="O105" s="19"/>
      <c r="P105" s="10">
        <f t="shared" si="1"/>
        <v>20601.2</v>
      </c>
    </row>
    <row r="106" spans="1:16" ht="165" x14ac:dyDescent="0.25">
      <c r="A106" s="18">
        <v>57</v>
      </c>
      <c r="B106" s="21" t="s">
        <v>157</v>
      </c>
      <c r="C106" s="17" t="s">
        <v>81</v>
      </c>
      <c r="D106" s="19">
        <v>0</v>
      </c>
      <c r="E106" s="19">
        <v>0</v>
      </c>
      <c r="F106" s="19">
        <v>0</v>
      </c>
      <c r="G106" s="19">
        <v>0</v>
      </c>
      <c r="H106" s="19">
        <v>0</v>
      </c>
      <c r="I106" s="19">
        <v>0</v>
      </c>
      <c r="J106" s="19">
        <v>0</v>
      </c>
      <c r="K106" s="19">
        <v>0</v>
      </c>
      <c r="L106" s="20">
        <v>1300</v>
      </c>
      <c r="M106" s="19">
        <v>0</v>
      </c>
      <c r="N106" s="19">
        <v>0</v>
      </c>
      <c r="O106" s="19">
        <v>16700</v>
      </c>
      <c r="P106" s="10">
        <f t="shared" si="1"/>
        <v>1300</v>
      </c>
    </row>
    <row r="107" spans="1:16" ht="30" x14ac:dyDescent="0.25">
      <c r="A107" s="18"/>
      <c r="B107" s="21"/>
      <c r="C107" s="17" t="s">
        <v>85</v>
      </c>
      <c r="D107" s="19">
        <v>0</v>
      </c>
      <c r="E107" s="19">
        <v>0</v>
      </c>
      <c r="F107" s="19">
        <v>0</v>
      </c>
      <c r="G107" s="19">
        <v>0</v>
      </c>
      <c r="H107" s="19">
        <v>0</v>
      </c>
      <c r="I107" s="19">
        <v>0</v>
      </c>
      <c r="J107" s="19">
        <v>0</v>
      </c>
      <c r="K107" s="19">
        <v>0</v>
      </c>
      <c r="L107" s="20">
        <v>15400</v>
      </c>
      <c r="M107" s="19">
        <v>0</v>
      </c>
      <c r="N107" s="19">
        <v>0</v>
      </c>
      <c r="O107" s="19"/>
      <c r="P107" s="10">
        <f t="shared" si="1"/>
        <v>15400</v>
      </c>
    </row>
    <row r="108" spans="1:16" ht="75" x14ac:dyDescent="0.25">
      <c r="A108" s="18">
        <v>58</v>
      </c>
      <c r="B108" s="21" t="s">
        <v>140</v>
      </c>
      <c r="C108" s="17" t="s">
        <v>81</v>
      </c>
      <c r="D108" s="19">
        <v>0</v>
      </c>
      <c r="E108" s="19">
        <v>0</v>
      </c>
      <c r="F108" s="19">
        <v>0</v>
      </c>
      <c r="G108" s="19">
        <v>0</v>
      </c>
      <c r="H108" s="19">
        <v>0</v>
      </c>
      <c r="I108" s="19">
        <v>0</v>
      </c>
      <c r="J108" s="19">
        <v>0</v>
      </c>
      <c r="K108" s="19">
        <v>0</v>
      </c>
      <c r="L108" s="20">
        <v>690</v>
      </c>
      <c r="M108" s="19">
        <v>0</v>
      </c>
      <c r="N108" s="19">
        <v>0</v>
      </c>
      <c r="O108" s="19">
        <v>8790</v>
      </c>
      <c r="P108" s="10">
        <f t="shared" si="1"/>
        <v>690</v>
      </c>
    </row>
    <row r="109" spans="1:16" ht="30" x14ac:dyDescent="0.25">
      <c r="A109" s="18"/>
      <c r="B109" s="21"/>
      <c r="C109" s="17" t="s">
        <v>85</v>
      </c>
      <c r="D109" s="19">
        <v>0</v>
      </c>
      <c r="E109" s="19">
        <v>0</v>
      </c>
      <c r="F109" s="19">
        <v>0</v>
      </c>
      <c r="G109" s="19">
        <v>0</v>
      </c>
      <c r="H109" s="19">
        <v>0</v>
      </c>
      <c r="I109" s="19">
        <v>0</v>
      </c>
      <c r="J109" s="19">
        <v>0</v>
      </c>
      <c r="K109" s="19">
        <v>0</v>
      </c>
      <c r="L109" s="20">
        <v>8100</v>
      </c>
      <c r="M109" s="19">
        <v>0</v>
      </c>
      <c r="N109" s="19">
        <v>0</v>
      </c>
      <c r="O109" s="19"/>
      <c r="P109" s="10">
        <f t="shared" si="1"/>
        <v>8100</v>
      </c>
    </row>
    <row r="110" spans="1:16" ht="120" x14ac:dyDescent="0.25">
      <c r="A110" s="18">
        <v>59</v>
      </c>
      <c r="B110" s="21" t="s">
        <v>141</v>
      </c>
      <c r="C110" s="17" t="s">
        <v>81</v>
      </c>
      <c r="D110" s="19">
        <v>0</v>
      </c>
      <c r="E110" s="19">
        <v>0</v>
      </c>
      <c r="F110" s="19">
        <v>0</v>
      </c>
      <c r="G110" s="19">
        <v>0</v>
      </c>
      <c r="H110" s="19">
        <v>0</v>
      </c>
      <c r="I110" s="19">
        <v>0</v>
      </c>
      <c r="J110" s="19">
        <v>0</v>
      </c>
      <c r="K110" s="19">
        <v>0</v>
      </c>
      <c r="L110" s="20">
        <v>720</v>
      </c>
      <c r="M110" s="19">
        <v>0</v>
      </c>
      <c r="N110" s="19">
        <v>0</v>
      </c>
      <c r="O110" s="19">
        <v>9820</v>
      </c>
      <c r="P110" s="10">
        <f t="shared" si="1"/>
        <v>720</v>
      </c>
    </row>
    <row r="111" spans="1:16" ht="30" x14ac:dyDescent="0.25">
      <c r="A111" s="18"/>
      <c r="B111" s="21"/>
      <c r="C111" s="17" t="s">
        <v>85</v>
      </c>
      <c r="D111" s="19">
        <v>0</v>
      </c>
      <c r="E111" s="19">
        <v>0</v>
      </c>
      <c r="F111" s="19">
        <v>0</v>
      </c>
      <c r="G111" s="19">
        <v>0</v>
      </c>
      <c r="H111" s="19">
        <v>0</v>
      </c>
      <c r="I111" s="19">
        <v>0</v>
      </c>
      <c r="J111" s="19">
        <v>0</v>
      </c>
      <c r="K111" s="19">
        <v>0</v>
      </c>
      <c r="L111" s="20">
        <v>9100</v>
      </c>
      <c r="M111" s="19">
        <v>0</v>
      </c>
      <c r="N111" s="19">
        <v>0</v>
      </c>
      <c r="O111" s="19"/>
      <c r="P111" s="10">
        <f t="shared" si="1"/>
        <v>9100</v>
      </c>
    </row>
    <row r="112" spans="1:16" ht="90" x14ac:dyDescent="0.25">
      <c r="A112" s="18">
        <v>60</v>
      </c>
      <c r="B112" s="21" t="s">
        <v>142</v>
      </c>
      <c r="C112" s="17" t="s">
        <v>81</v>
      </c>
      <c r="D112" s="19">
        <v>0</v>
      </c>
      <c r="E112" s="19">
        <v>0</v>
      </c>
      <c r="F112" s="19">
        <v>0</v>
      </c>
      <c r="G112" s="19">
        <v>0</v>
      </c>
      <c r="H112" s="19">
        <v>0</v>
      </c>
      <c r="I112" s="19">
        <v>0</v>
      </c>
      <c r="J112" s="19">
        <v>0</v>
      </c>
      <c r="K112" s="19">
        <v>0</v>
      </c>
      <c r="L112" s="20">
        <v>830</v>
      </c>
      <c r="M112" s="19">
        <v>0</v>
      </c>
      <c r="N112" s="19">
        <v>0</v>
      </c>
      <c r="O112" s="19">
        <v>11530</v>
      </c>
      <c r="P112" s="10">
        <f t="shared" si="1"/>
        <v>830</v>
      </c>
    </row>
    <row r="113" spans="1:16" ht="30" x14ac:dyDescent="0.25">
      <c r="A113" s="18"/>
      <c r="B113" s="21"/>
      <c r="C113" s="17" t="s">
        <v>85</v>
      </c>
      <c r="D113" s="19">
        <v>0</v>
      </c>
      <c r="E113" s="19">
        <v>0</v>
      </c>
      <c r="F113" s="19">
        <v>0</v>
      </c>
      <c r="G113" s="19">
        <v>0</v>
      </c>
      <c r="H113" s="19">
        <v>0</v>
      </c>
      <c r="I113" s="19">
        <v>0</v>
      </c>
      <c r="J113" s="19">
        <v>0</v>
      </c>
      <c r="K113" s="19">
        <v>0</v>
      </c>
      <c r="L113" s="20">
        <v>10700</v>
      </c>
      <c r="M113" s="19">
        <v>0</v>
      </c>
      <c r="N113" s="19">
        <v>0</v>
      </c>
      <c r="O113" s="19"/>
      <c r="P113" s="10">
        <f t="shared" si="1"/>
        <v>10700</v>
      </c>
    </row>
    <row r="114" spans="1:16" ht="75" x14ac:dyDescent="0.25">
      <c r="A114" s="18">
        <v>61</v>
      </c>
      <c r="B114" s="21" t="s">
        <v>143</v>
      </c>
      <c r="C114" s="17" t="s">
        <v>81</v>
      </c>
      <c r="D114" s="19">
        <v>0</v>
      </c>
      <c r="E114" s="19">
        <v>0</v>
      </c>
      <c r="F114" s="19">
        <v>0</v>
      </c>
      <c r="G114" s="19">
        <v>0</v>
      </c>
      <c r="H114" s="19">
        <v>0</v>
      </c>
      <c r="I114" s="19">
        <v>0</v>
      </c>
      <c r="J114" s="19">
        <v>0</v>
      </c>
      <c r="K114" s="19">
        <v>0</v>
      </c>
      <c r="L114" s="20">
        <v>790</v>
      </c>
      <c r="M114" s="19">
        <v>0</v>
      </c>
      <c r="N114" s="19">
        <v>0</v>
      </c>
      <c r="O114" s="19">
        <v>10451.200000000001</v>
      </c>
      <c r="P114" s="10">
        <f t="shared" si="1"/>
        <v>790</v>
      </c>
    </row>
    <row r="115" spans="1:16" ht="30" x14ac:dyDescent="0.25">
      <c r="A115" s="18"/>
      <c r="B115" s="21"/>
      <c r="C115" s="17" t="s">
        <v>85</v>
      </c>
      <c r="D115" s="19">
        <v>0</v>
      </c>
      <c r="E115" s="19">
        <v>0</v>
      </c>
      <c r="F115" s="19">
        <v>0</v>
      </c>
      <c r="G115" s="19">
        <v>0</v>
      </c>
      <c r="H115" s="19">
        <v>0</v>
      </c>
      <c r="I115" s="19">
        <v>0</v>
      </c>
      <c r="J115" s="19">
        <v>0</v>
      </c>
      <c r="K115" s="19">
        <v>0</v>
      </c>
      <c r="L115" s="20">
        <v>9661.2000000000007</v>
      </c>
      <c r="M115" s="19">
        <v>0</v>
      </c>
      <c r="N115" s="19">
        <v>0</v>
      </c>
      <c r="O115" s="19"/>
      <c r="P115" s="10">
        <f t="shared" si="1"/>
        <v>9661.2000000000007</v>
      </c>
    </row>
    <row r="116" spans="1:16" ht="120" x14ac:dyDescent="0.25">
      <c r="A116" s="18">
        <v>62</v>
      </c>
      <c r="B116" s="21" t="s">
        <v>144</v>
      </c>
      <c r="C116" s="17" t="s">
        <v>81</v>
      </c>
      <c r="D116" s="19">
        <v>0</v>
      </c>
      <c r="E116" s="19">
        <v>0</v>
      </c>
      <c r="F116" s="19">
        <v>0</v>
      </c>
      <c r="G116" s="19">
        <v>0</v>
      </c>
      <c r="H116" s="19">
        <v>0</v>
      </c>
      <c r="I116" s="19">
        <v>0</v>
      </c>
      <c r="J116" s="19">
        <v>0</v>
      </c>
      <c r="K116" s="19">
        <v>0</v>
      </c>
      <c r="L116" s="19">
        <v>0</v>
      </c>
      <c r="M116" s="20">
        <v>710</v>
      </c>
      <c r="N116" s="19">
        <v>0</v>
      </c>
      <c r="O116" s="19">
        <v>9110</v>
      </c>
      <c r="P116" s="10">
        <f t="shared" si="1"/>
        <v>710</v>
      </c>
    </row>
    <row r="117" spans="1:16" ht="30" x14ac:dyDescent="0.25">
      <c r="A117" s="18"/>
      <c r="B117" s="21"/>
      <c r="C117" s="17" t="s">
        <v>85</v>
      </c>
      <c r="D117" s="19">
        <v>0</v>
      </c>
      <c r="E117" s="19">
        <v>0</v>
      </c>
      <c r="F117" s="19">
        <v>0</v>
      </c>
      <c r="G117" s="19">
        <v>0</v>
      </c>
      <c r="H117" s="19">
        <v>0</v>
      </c>
      <c r="I117" s="19">
        <v>0</v>
      </c>
      <c r="J117" s="19">
        <v>0</v>
      </c>
      <c r="K117" s="19">
        <v>0</v>
      </c>
      <c r="L117" s="19">
        <v>0</v>
      </c>
      <c r="M117" s="20">
        <v>8400</v>
      </c>
      <c r="N117" s="19">
        <v>0</v>
      </c>
      <c r="O117" s="19"/>
      <c r="P117" s="10">
        <f t="shared" si="1"/>
        <v>8400</v>
      </c>
    </row>
    <row r="118" spans="1:16" ht="75" x14ac:dyDescent="0.25">
      <c r="A118" s="18">
        <v>63</v>
      </c>
      <c r="B118" s="21" t="s">
        <v>145</v>
      </c>
      <c r="C118" s="17" t="s">
        <v>81</v>
      </c>
      <c r="D118" s="19">
        <v>0</v>
      </c>
      <c r="E118" s="19">
        <v>0</v>
      </c>
      <c r="F118" s="19">
        <v>0</v>
      </c>
      <c r="G118" s="19">
        <v>0</v>
      </c>
      <c r="H118" s="19">
        <v>0</v>
      </c>
      <c r="I118" s="19">
        <v>0</v>
      </c>
      <c r="J118" s="19">
        <v>0</v>
      </c>
      <c r="K118" s="19">
        <v>0</v>
      </c>
      <c r="L118" s="19">
        <v>0</v>
      </c>
      <c r="M118" s="20">
        <v>540</v>
      </c>
      <c r="N118" s="19">
        <v>0</v>
      </c>
      <c r="O118" s="19">
        <v>7140</v>
      </c>
      <c r="P118" s="10">
        <f t="shared" si="1"/>
        <v>540</v>
      </c>
    </row>
    <row r="119" spans="1:16" ht="30" x14ac:dyDescent="0.25">
      <c r="A119" s="18"/>
      <c r="B119" s="21"/>
      <c r="C119" s="17" t="s">
        <v>85</v>
      </c>
      <c r="D119" s="19">
        <v>0</v>
      </c>
      <c r="E119" s="19">
        <v>0</v>
      </c>
      <c r="F119" s="19">
        <v>0</v>
      </c>
      <c r="G119" s="19">
        <v>0</v>
      </c>
      <c r="H119" s="19">
        <v>0</v>
      </c>
      <c r="I119" s="19">
        <v>0</v>
      </c>
      <c r="J119" s="19">
        <v>0</v>
      </c>
      <c r="K119" s="19">
        <v>0</v>
      </c>
      <c r="L119" s="19">
        <v>0</v>
      </c>
      <c r="M119" s="20">
        <v>6600</v>
      </c>
      <c r="N119" s="19">
        <v>0</v>
      </c>
      <c r="O119" s="19"/>
      <c r="P119" s="10">
        <f t="shared" ref="P119:P134" si="2">SUM(D119:N119)</f>
        <v>6600</v>
      </c>
    </row>
    <row r="120" spans="1:16" ht="120" x14ac:dyDescent="0.25">
      <c r="A120" s="18">
        <v>64</v>
      </c>
      <c r="B120" s="21" t="s">
        <v>146</v>
      </c>
      <c r="C120" s="17" t="s">
        <v>81</v>
      </c>
      <c r="D120" s="19">
        <v>0</v>
      </c>
      <c r="E120" s="19">
        <v>0</v>
      </c>
      <c r="F120" s="19">
        <v>0</v>
      </c>
      <c r="G120" s="19">
        <v>0</v>
      </c>
      <c r="H120" s="19">
        <v>0</v>
      </c>
      <c r="I120" s="19">
        <v>0</v>
      </c>
      <c r="J120" s="19">
        <v>0</v>
      </c>
      <c r="K120" s="19">
        <v>0</v>
      </c>
      <c r="L120" s="19">
        <v>0</v>
      </c>
      <c r="M120" s="20">
        <v>710</v>
      </c>
      <c r="N120" s="19">
        <v>0</v>
      </c>
      <c r="O120" s="19">
        <v>9210</v>
      </c>
      <c r="P120" s="10">
        <f t="shared" si="2"/>
        <v>710</v>
      </c>
    </row>
    <row r="121" spans="1:16" ht="30" x14ac:dyDescent="0.25">
      <c r="A121" s="18"/>
      <c r="B121" s="21"/>
      <c r="C121" s="17" t="s">
        <v>85</v>
      </c>
      <c r="D121" s="19">
        <v>0</v>
      </c>
      <c r="E121" s="19">
        <v>0</v>
      </c>
      <c r="F121" s="19">
        <v>0</v>
      </c>
      <c r="G121" s="19">
        <v>0</v>
      </c>
      <c r="H121" s="19">
        <v>0</v>
      </c>
      <c r="I121" s="19">
        <v>0</v>
      </c>
      <c r="J121" s="19">
        <v>0</v>
      </c>
      <c r="K121" s="19">
        <v>0</v>
      </c>
      <c r="L121" s="19">
        <v>0</v>
      </c>
      <c r="M121" s="20">
        <v>8500</v>
      </c>
      <c r="N121" s="19">
        <v>0</v>
      </c>
      <c r="O121" s="19"/>
      <c r="P121" s="10">
        <f t="shared" si="2"/>
        <v>8500</v>
      </c>
    </row>
    <row r="122" spans="1:16" ht="30" x14ac:dyDescent="0.25">
      <c r="A122" s="18"/>
      <c r="B122" s="21" t="s">
        <v>81</v>
      </c>
      <c r="C122" s="17">
        <v>0</v>
      </c>
      <c r="D122" s="19">
        <v>0</v>
      </c>
      <c r="E122" s="19">
        <v>0</v>
      </c>
      <c r="F122" s="19">
        <v>0</v>
      </c>
      <c r="G122" s="19">
        <v>0</v>
      </c>
      <c r="H122" s="19">
        <v>0</v>
      </c>
      <c r="I122" s="19">
        <v>0</v>
      </c>
      <c r="J122" s="19">
        <v>0</v>
      </c>
      <c r="K122" s="19">
        <v>0</v>
      </c>
      <c r="L122" s="19">
        <v>0</v>
      </c>
      <c r="M122" s="20">
        <v>890</v>
      </c>
      <c r="N122" s="19">
        <v>0</v>
      </c>
      <c r="O122" s="19">
        <v>11290</v>
      </c>
      <c r="P122" s="10">
        <f t="shared" si="2"/>
        <v>890</v>
      </c>
    </row>
    <row r="123" spans="1:16" ht="30" x14ac:dyDescent="0.25">
      <c r="A123" s="18"/>
      <c r="B123" s="21"/>
      <c r="C123" s="17" t="s">
        <v>85</v>
      </c>
      <c r="D123" s="19">
        <v>0</v>
      </c>
      <c r="E123" s="19">
        <v>0</v>
      </c>
      <c r="F123" s="19">
        <v>0</v>
      </c>
      <c r="G123" s="19">
        <v>0</v>
      </c>
      <c r="H123" s="19">
        <v>0</v>
      </c>
      <c r="I123" s="19">
        <v>0</v>
      </c>
      <c r="J123" s="19">
        <v>0</v>
      </c>
      <c r="K123" s="19">
        <v>0</v>
      </c>
      <c r="L123" s="19">
        <v>0</v>
      </c>
      <c r="M123" s="20">
        <v>10400</v>
      </c>
      <c r="N123" s="19">
        <v>0</v>
      </c>
      <c r="O123" s="19"/>
      <c r="P123" s="10">
        <f t="shared" si="2"/>
        <v>10400</v>
      </c>
    </row>
    <row r="124" spans="1:16" ht="165" x14ac:dyDescent="0.25">
      <c r="A124" s="18">
        <v>66</v>
      </c>
      <c r="B124" s="21" t="s">
        <v>147</v>
      </c>
      <c r="C124" s="17" t="s">
        <v>81</v>
      </c>
      <c r="D124" s="19">
        <v>0</v>
      </c>
      <c r="E124" s="19">
        <v>0</v>
      </c>
      <c r="F124" s="19">
        <v>0</v>
      </c>
      <c r="G124" s="19">
        <v>0</v>
      </c>
      <c r="H124" s="19">
        <v>0</v>
      </c>
      <c r="I124" s="19">
        <v>0</v>
      </c>
      <c r="J124" s="19">
        <v>0</v>
      </c>
      <c r="K124" s="19">
        <v>0</v>
      </c>
      <c r="L124" s="19">
        <v>0</v>
      </c>
      <c r="M124" s="20">
        <v>990</v>
      </c>
      <c r="N124" s="19">
        <v>0</v>
      </c>
      <c r="O124" s="19">
        <v>13350</v>
      </c>
      <c r="P124" s="10">
        <f t="shared" si="2"/>
        <v>990</v>
      </c>
    </row>
    <row r="125" spans="1:16" ht="30" x14ac:dyDescent="0.25">
      <c r="A125" s="18"/>
      <c r="B125" s="21"/>
      <c r="C125" s="17" t="s">
        <v>85</v>
      </c>
      <c r="D125" s="19">
        <v>0</v>
      </c>
      <c r="E125" s="19">
        <v>0</v>
      </c>
      <c r="F125" s="19">
        <v>0</v>
      </c>
      <c r="G125" s="19">
        <v>0</v>
      </c>
      <c r="H125" s="19">
        <v>0</v>
      </c>
      <c r="I125" s="19">
        <v>0</v>
      </c>
      <c r="J125" s="19">
        <v>0</v>
      </c>
      <c r="K125" s="19">
        <v>0</v>
      </c>
      <c r="L125" s="19">
        <v>0</v>
      </c>
      <c r="M125" s="20">
        <v>12360</v>
      </c>
      <c r="N125" s="19">
        <v>0</v>
      </c>
      <c r="O125" s="19"/>
      <c r="P125" s="10">
        <f t="shared" si="2"/>
        <v>12360</v>
      </c>
    </row>
    <row r="126" spans="1:16" ht="135" x14ac:dyDescent="0.25">
      <c r="A126" s="18">
        <v>67</v>
      </c>
      <c r="B126" s="21" t="s">
        <v>148</v>
      </c>
      <c r="C126" s="17" t="s">
        <v>81</v>
      </c>
      <c r="D126" s="19">
        <v>0</v>
      </c>
      <c r="E126" s="19">
        <v>0</v>
      </c>
      <c r="F126" s="19">
        <v>0</v>
      </c>
      <c r="G126" s="19">
        <v>0</v>
      </c>
      <c r="H126" s="19">
        <v>0</v>
      </c>
      <c r="I126" s="19">
        <v>0</v>
      </c>
      <c r="J126" s="19">
        <v>0</v>
      </c>
      <c r="K126" s="19">
        <v>0</v>
      </c>
      <c r="L126" s="19">
        <v>0</v>
      </c>
      <c r="M126" s="20">
        <v>870</v>
      </c>
      <c r="N126" s="19">
        <v>0</v>
      </c>
      <c r="O126" s="19">
        <v>10113.1</v>
      </c>
      <c r="P126" s="10">
        <f t="shared" si="2"/>
        <v>870</v>
      </c>
    </row>
    <row r="127" spans="1:16" ht="30" x14ac:dyDescent="0.25">
      <c r="A127" s="18"/>
      <c r="B127" s="21"/>
      <c r="C127" s="17" t="s">
        <v>85</v>
      </c>
      <c r="D127" s="19">
        <v>0</v>
      </c>
      <c r="E127" s="19">
        <v>0</v>
      </c>
      <c r="F127" s="19">
        <v>0</v>
      </c>
      <c r="G127" s="19">
        <v>0</v>
      </c>
      <c r="H127" s="19">
        <v>0</v>
      </c>
      <c r="I127" s="19">
        <v>0</v>
      </c>
      <c r="J127" s="19">
        <v>0</v>
      </c>
      <c r="K127" s="19">
        <v>0</v>
      </c>
      <c r="L127" s="19">
        <v>0</v>
      </c>
      <c r="M127" s="20">
        <v>9243.1</v>
      </c>
      <c r="N127" s="19">
        <v>0</v>
      </c>
      <c r="O127" s="19"/>
      <c r="P127" s="10">
        <f t="shared" si="2"/>
        <v>9243.1</v>
      </c>
    </row>
    <row r="128" spans="1:16" ht="30" x14ac:dyDescent="0.25">
      <c r="A128" s="18">
        <v>68</v>
      </c>
      <c r="B128" s="21" t="s">
        <v>149</v>
      </c>
      <c r="C128" s="17" t="s">
        <v>81</v>
      </c>
      <c r="D128" s="19">
        <v>0</v>
      </c>
      <c r="E128" s="19">
        <v>0</v>
      </c>
      <c r="F128" s="19">
        <v>0</v>
      </c>
      <c r="G128" s="19">
        <v>0</v>
      </c>
      <c r="H128" s="19">
        <v>0</v>
      </c>
      <c r="I128" s="19">
        <v>0</v>
      </c>
      <c r="J128" s="19">
        <v>0</v>
      </c>
      <c r="K128" s="19">
        <v>0</v>
      </c>
      <c r="L128" s="19">
        <v>0</v>
      </c>
      <c r="M128" s="19">
        <v>0</v>
      </c>
      <c r="N128" s="20">
        <v>1800</v>
      </c>
      <c r="O128" s="19">
        <v>25250</v>
      </c>
      <c r="P128" s="10">
        <f t="shared" si="2"/>
        <v>1800</v>
      </c>
    </row>
    <row r="129" spans="1:16" ht="30" x14ac:dyDescent="0.25">
      <c r="A129" s="18"/>
      <c r="B129" s="21"/>
      <c r="C129" s="17" t="s">
        <v>85</v>
      </c>
      <c r="D129" s="19">
        <v>0</v>
      </c>
      <c r="E129" s="19">
        <v>0</v>
      </c>
      <c r="F129" s="19">
        <v>0</v>
      </c>
      <c r="G129" s="19">
        <v>0</v>
      </c>
      <c r="H129" s="19">
        <v>0</v>
      </c>
      <c r="I129" s="19">
        <v>0</v>
      </c>
      <c r="J129" s="19">
        <v>0</v>
      </c>
      <c r="K129" s="19">
        <v>0</v>
      </c>
      <c r="L129" s="19">
        <v>0</v>
      </c>
      <c r="M129" s="19">
        <v>0</v>
      </c>
      <c r="N129" s="20">
        <v>23450</v>
      </c>
      <c r="O129" s="19"/>
      <c r="P129" s="10">
        <f t="shared" si="2"/>
        <v>23450</v>
      </c>
    </row>
    <row r="130" spans="1:16" ht="30" x14ac:dyDescent="0.25">
      <c r="A130" s="18">
        <v>69</v>
      </c>
      <c r="B130" s="21" t="s">
        <v>150</v>
      </c>
      <c r="C130" s="17" t="s">
        <v>81</v>
      </c>
      <c r="D130" s="19">
        <v>0</v>
      </c>
      <c r="E130" s="19">
        <v>0</v>
      </c>
      <c r="F130" s="19">
        <v>0</v>
      </c>
      <c r="G130" s="19">
        <v>0</v>
      </c>
      <c r="H130" s="19">
        <v>0</v>
      </c>
      <c r="I130" s="19">
        <v>0</v>
      </c>
      <c r="J130" s="19">
        <v>0</v>
      </c>
      <c r="K130" s="19">
        <v>0</v>
      </c>
      <c r="L130" s="19">
        <v>0</v>
      </c>
      <c r="M130" s="19">
        <v>0</v>
      </c>
      <c r="N130" s="20">
        <v>1750</v>
      </c>
      <c r="O130" s="19">
        <v>23880</v>
      </c>
      <c r="P130" s="10">
        <f t="shared" si="2"/>
        <v>1750</v>
      </c>
    </row>
    <row r="131" spans="1:16" ht="30" x14ac:dyDescent="0.25">
      <c r="A131" s="18"/>
      <c r="B131" s="21"/>
      <c r="C131" s="17" t="s">
        <v>85</v>
      </c>
      <c r="D131" s="19">
        <v>0</v>
      </c>
      <c r="E131" s="19">
        <v>0</v>
      </c>
      <c r="F131" s="19">
        <v>0</v>
      </c>
      <c r="G131" s="19">
        <v>0</v>
      </c>
      <c r="H131" s="19">
        <v>0</v>
      </c>
      <c r="I131" s="19">
        <v>0</v>
      </c>
      <c r="J131" s="19">
        <v>0</v>
      </c>
      <c r="K131" s="19">
        <v>0</v>
      </c>
      <c r="L131" s="19">
        <v>0</v>
      </c>
      <c r="M131" s="19">
        <v>0</v>
      </c>
      <c r="N131" s="20">
        <v>22130</v>
      </c>
      <c r="O131" s="19"/>
      <c r="P131" s="10">
        <f t="shared" si="2"/>
        <v>22130</v>
      </c>
    </row>
    <row r="132" spans="1:16" ht="30" x14ac:dyDescent="0.25">
      <c r="A132" s="18">
        <v>70</v>
      </c>
      <c r="B132" s="21" t="s">
        <v>151</v>
      </c>
      <c r="C132" s="17" t="s">
        <v>81</v>
      </c>
      <c r="D132" s="19">
        <v>0</v>
      </c>
      <c r="E132" s="19">
        <v>0</v>
      </c>
      <c r="F132" s="19">
        <v>0</v>
      </c>
      <c r="G132" s="19">
        <v>0</v>
      </c>
      <c r="H132" s="19">
        <v>0</v>
      </c>
      <c r="I132" s="19">
        <v>0</v>
      </c>
      <c r="J132" s="19">
        <v>0</v>
      </c>
      <c r="K132" s="19">
        <v>0</v>
      </c>
      <c r="L132" s="19">
        <v>0</v>
      </c>
      <c r="M132" s="19">
        <v>0</v>
      </c>
      <c r="N132" s="20">
        <v>1100</v>
      </c>
      <c r="O132" s="19">
        <v>14153.9</v>
      </c>
      <c r="P132" s="10">
        <f t="shared" si="2"/>
        <v>1100</v>
      </c>
    </row>
    <row r="133" spans="1:16" ht="30" x14ac:dyDescent="0.25">
      <c r="A133" s="18"/>
      <c r="B133" s="21"/>
      <c r="C133" s="17" t="s">
        <v>85</v>
      </c>
      <c r="D133" s="19">
        <v>0</v>
      </c>
      <c r="E133" s="19">
        <v>0</v>
      </c>
      <c r="F133" s="19">
        <v>0</v>
      </c>
      <c r="G133" s="19">
        <v>0</v>
      </c>
      <c r="H133" s="19">
        <v>0</v>
      </c>
      <c r="I133" s="19">
        <v>0</v>
      </c>
      <c r="J133" s="19">
        <v>0</v>
      </c>
      <c r="K133" s="19">
        <v>0</v>
      </c>
      <c r="L133" s="19">
        <v>0</v>
      </c>
      <c r="M133" s="19">
        <v>0</v>
      </c>
      <c r="N133" s="20">
        <v>13053.9</v>
      </c>
      <c r="O133" s="19">
        <v>13053.9</v>
      </c>
      <c r="P133" s="10">
        <f t="shared" si="2"/>
        <v>13053.9</v>
      </c>
    </row>
    <row r="134" spans="1:16" ht="30" x14ac:dyDescent="0.25">
      <c r="A134" s="18">
        <v>71</v>
      </c>
      <c r="B134" s="21" t="s">
        <v>152</v>
      </c>
      <c r="C134" s="17"/>
      <c r="D134" s="19">
        <v>119.3</v>
      </c>
      <c r="E134" s="19">
        <v>0</v>
      </c>
      <c r="F134" s="19">
        <v>0</v>
      </c>
      <c r="G134" s="19">
        <v>0</v>
      </c>
      <c r="H134" s="19">
        <v>0</v>
      </c>
      <c r="I134" s="19">
        <v>0</v>
      </c>
      <c r="J134" s="19">
        <v>0</v>
      </c>
      <c r="K134" s="19">
        <v>0</v>
      </c>
      <c r="L134" s="19">
        <v>0</v>
      </c>
      <c r="M134" s="19">
        <v>0</v>
      </c>
      <c r="N134" s="20">
        <v>0</v>
      </c>
      <c r="O134" s="19"/>
      <c r="P134" s="10">
        <f t="shared" si="2"/>
        <v>119.3</v>
      </c>
    </row>
    <row r="135" spans="1:16" x14ac:dyDescent="0.25">
      <c r="A135" s="162" t="s">
        <v>158</v>
      </c>
      <c r="B135" s="163"/>
      <c r="C135" s="164"/>
      <c r="D135" s="19">
        <v>10569.6</v>
      </c>
      <c r="E135" s="19">
        <v>10477.299999999999</v>
      </c>
      <c r="F135" s="19">
        <v>10400</v>
      </c>
      <c r="G135" s="19">
        <v>10400</v>
      </c>
      <c r="H135" s="19">
        <v>10400</v>
      </c>
      <c r="I135" s="19">
        <v>10400</v>
      </c>
      <c r="J135" s="19">
        <v>51866</v>
      </c>
      <c r="K135" s="19">
        <v>54511.199999999997</v>
      </c>
      <c r="L135" s="19">
        <v>57291.199999999997</v>
      </c>
      <c r="M135" s="19">
        <v>60213.1</v>
      </c>
      <c r="N135" s="19">
        <v>66511.399999999994</v>
      </c>
      <c r="O135" s="19">
        <v>406123.7</v>
      </c>
      <c r="P135" s="11">
        <f>SUM(D135:O135)</f>
        <v>759163.5</v>
      </c>
    </row>
    <row r="136" spans="1:16" x14ac:dyDescent="0.25">
      <c r="A136" s="18"/>
      <c r="B136" s="21"/>
      <c r="C136" s="17"/>
      <c r="D136" s="19">
        <f t="shared" ref="D136:P136" si="3">SUM(D4:D134)</f>
        <v>10569.599999999999</v>
      </c>
      <c r="E136" s="19">
        <f t="shared" si="3"/>
        <v>10477.299999999999</v>
      </c>
      <c r="F136" s="19">
        <v>10234.5</v>
      </c>
      <c r="G136" s="19">
        <f t="shared" si="3"/>
        <v>10400</v>
      </c>
      <c r="H136" s="19">
        <f t="shared" si="3"/>
        <v>10399.998</v>
      </c>
      <c r="I136" s="19">
        <f t="shared" si="3"/>
        <v>10400</v>
      </c>
      <c r="J136" s="19">
        <f t="shared" si="3"/>
        <v>52266</v>
      </c>
      <c r="K136" s="19">
        <f t="shared" si="3"/>
        <v>54511.199999999997</v>
      </c>
      <c r="L136" s="19">
        <f t="shared" si="3"/>
        <v>57291.199999999997</v>
      </c>
      <c r="M136" s="19">
        <f t="shared" si="3"/>
        <v>60213.1</v>
      </c>
      <c r="N136" s="19">
        <f t="shared" si="3"/>
        <v>63283.9</v>
      </c>
      <c r="O136" s="19">
        <f t="shared" si="3"/>
        <v>362981.39800000004</v>
      </c>
      <c r="P136" s="10">
        <f t="shared" si="3"/>
        <v>350046.79800000001</v>
      </c>
    </row>
    <row r="137" spans="1:16" x14ac:dyDescent="0.25">
      <c r="A137" s="15"/>
      <c r="B137" s="22"/>
      <c r="C137" s="14"/>
      <c r="D137" s="16"/>
      <c r="E137" s="16"/>
      <c r="F137" s="16">
        <f>F136-F135</f>
        <v>-165.5</v>
      </c>
      <c r="G137" s="16">
        <f t="shared" ref="G137:H137" si="4">G136-G135</f>
        <v>0</v>
      </c>
      <c r="H137" s="16">
        <f t="shared" si="4"/>
        <v>-2.0000000004074536E-3</v>
      </c>
      <c r="I137" s="16">
        <f t="shared" ref="I137" si="5">I136-I135</f>
        <v>0</v>
      </c>
      <c r="J137" s="16">
        <f t="shared" ref="J137" si="6">J136-J135</f>
        <v>400</v>
      </c>
      <c r="K137" s="16">
        <f t="shared" ref="K137" si="7">K136-K135</f>
        <v>0</v>
      </c>
      <c r="L137" s="16">
        <f t="shared" ref="L137" si="8">L136-L135</f>
        <v>0</v>
      </c>
      <c r="M137" s="16">
        <f t="shared" ref="M137" si="9">M136-M135</f>
        <v>0</v>
      </c>
      <c r="N137" s="16">
        <f t="shared" ref="N137" si="10">N136-N135</f>
        <v>-3227.4999999999927</v>
      </c>
      <c r="O137" s="16"/>
      <c r="P137" s="10"/>
    </row>
  </sheetData>
  <customSheetViews>
    <customSheetView guid="{31C8B02F-7C41-43E0-9909-1E66942D583B}" state="hidden">
      <pane xSplit="7" ySplit="3" topLeftCell="H96" activePane="bottomRight" state="frozen"/>
      <selection pane="bottomRight" activeCell="O100" sqref="O100:O101"/>
      <pageMargins left="0.7" right="0.7" top="0.75" bottom="0.75" header="0.3" footer="0.3"/>
      <pageSetup paperSize="9" orientation="portrait" r:id="rId1"/>
    </customSheetView>
    <customSheetView guid="{9D70D5E3-0143-446F-8218-48DEA6051D81}" state="hidden">
      <pane xSplit="7" ySplit="3" topLeftCell="H96" activePane="bottomRight" state="frozen"/>
      <selection pane="bottomRight" activeCell="O100" sqref="O100:O101"/>
      <pageMargins left="0.7" right="0.7" top="0.75" bottom="0.75" header="0.3" footer="0.3"/>
      <pageSetup paperSize="9" orientation="portrait" r:id="rId2"/>
    </customSheetView>
    <customSheetView guid="{05F53BCD-6124-4610-A572-5BF05AC0C8C2}" state="hidden">
      <pane xSplit="7" ySplit="3" topLeftCell="H96" activePane="bottomRight" state="frozen"/>
      <selection pane="bottomRight" activeCell="O100" sqref="O100:O101"/>
      <pageMargins left="0.7" right="0.7" top="0.75" bottom="0.75" header="0.3" footer="0.3"/>
      <pageSetup paperSize="9" orientation="portrait" r:id="rId3"/>
    </customSheetView>
    <customSheetView guid="{71C54092-4C6C-4C8C-A265-91A972B62C66}" state="hidden">
      <pane xSplit="7" ySplit="3" topLeftCell="H96" activePane="bottomRight" state="frozen"/>
      <selection pane="bottomRight" activeCell="O100" sqref="O100:O101"/>
      <pageMargins left="0.7" right="0.7" top="0.75" bottom="0.75" header="0.3" footer="0.3"/>
      <pageSetup paperSize="9" orientation="portrait" r:id="rId4"/>
    </customSheetView>
    <customSheetView guid="{FAA5BF70-F891-455C-AB72-06E16A862E91}" state="hidden">
      <pane xSplit="7" ySplit="3" topLeftCell="H96" activePane="bottomRight" state="frozen"/>
      <selection pane="bottomRight" activeCell="O100" sqref="O100:O101"/>
      <pageMargins left="0.7" right="0.7" top="0.75" bottom="0.75" header="0.3" footer="0.3"/>
      <pageSetup paperSize="9" orientation="portrait" r:id="rId5"/>
    </customSheetView>
  </customSheetViews>
  <mergeCells count="134">
    <mergeCell ref="O8:O9"/>
    <mergeCell ref="A10:A11"/>
    <mergeCell ref="B10:B11"/>
    <mergeCell ref="O10:O11"/>
    <mergeCell ref="A12:A13"/>
    <mergeCell ref="B12:B13"/>
    <mergeCell ref="O12:O13"/>
    <mergeCell ref="D1:O1"/>
    <mergeCell ref="A135:C135"/>
    <mergeCell ref="A4:A5"/>
    <mergeCell ref="B4:B5"/>
    <mergeCell ref="O4:O5"/>
    <mergeCell ref="A6:A7"/>
    <mergeCell ref="B6:B7"/>
    <mergeCell ref="O6:O7"/>
    <mergeCell ref="A8:A9"/>
    <mergeCell ref="B8:B9"/>
    <mergeCell ref="A21:A22"/>
    <mergeCell ref="B21:B22"/>
    <mergeCell ref="O21:O22"/>
    <mergeCell ref="A23:A24"/>
    <mergeCell ref="B23:B24"/>
    <mergeCell ref="O23:O24"/>
    <mergeCell ref="A17:A18"/>
    <mergeCell ref="B17:B18"/>
    <mergeCell ref="O17:O18"/>
    <mergeCell ref="A19:A20"/>
    <mergeCell ref="B19:B20"/>
    <mergeCell ref="O19:O20"/>
    <mergeCell ref="A29:A30"/>
    <mergeCell ref="B29:B30"/>
    <mergeCell ref="O29:O30"/>
    <mergeCell ref="A32:A33"/>
    <mergeCell ref="B32:B33"/>
    <mergeCell ref="O32:O33"/>
    <mergeCell ref="A25:A26"/>
    <mergeCell ref="B25:B26"/>
    <mergeCell ref="O25:O26"/>
    <mergeCell ref="A27:A28"/>
    <mergeCell ref="B27:B28"/>
    <mergeCell ref="O27:O28"/>
    <mergeCell ref="A42:A43"/>
    <mergeCell ref="B42:B43"/>
    <mergeCell ref="O42:O43"/>
    <mergeCell ref="A44:A45"/>
    <mergeCell ref="B44:B45"/>
    <mergeCell ref="O44:O45"/>
    <mergeCell ref="A34:A35"/>
    <mergeCell ref="B34:B35"/>
    <mergeCell ref="O34:O35"/>
    <mergeCell ref="A40:A41"/>
    <mergeCell ref="B40:B41"/>
    <mergeCell ref="O40:O41"/>
    <mergeCell ref="A51:A52"/>
    <mergeCell ref="B51:B52"/>
    <mergeCell ref="O51:O52"/>
    <mergeCell ref="A53:A54"/>
    <mergeCell ref="B53:B54"/>
    <mergeCell ref="O53:O54"/>
    <mergeCell ref="A47:A48"/>
    <mergeCell ref="B47:B48"/>
    <mergeCell ref="O47:O48"/>
    <mergeCell ref="A49:A50"/>
    <mergeCell ref="B49:B50"/>
    <mergeCell ref="O49:O50"/>
    <mergeCell ref="A59:A60"/>
    <mergeCell ref="B59:B60"/>
    <mergeCell ref="O59:O60"/>
    <mergeCell ref="A61:A62"/>
    <mergeCell ref="B61:B62"/>
    <mergeCell ref="O61:O62"/>
    <mergeCell ref="A55:A56"/>
    <mergeCell ref="B55:B56"/>
    <mergeCell ref="O55:O56"/>
    <mergeCell ref="A57:A58"/>
    <mergeCell ref="B57:B58"/>
    <mergeCell ref="O57:O58"/>
    <mergeCell ref="A67:A68"/>
    <mergeCell ref="B67:B68"/>
    <mergeCell ref="O67:O68"/>
    <mergeCell ref="A69:A70"/>
    <mergeCell ref="B69:B70"/>
    <mergeCell ref="O69:O70"/>
    <mergeCell ref="A63:A64"/>
    <mergeCell ref="B63:B64"/>
    <mergeCell ref="O63:O64"/>
    <mergeCell ref="A65:A66"/>
    <mergeCell ref="B65:B66"/>
    <mergeCell ref="O65:O66"/>
    <mergeCell ref="A75:A76"/>
    <mergeCell ref="B75:B76"/>
    <mergeCell ref="O75:O76"/>
    <mergeCell ref="A77:A78"/>
    <mergeCell ref="B77:B78"/>
    <mergeCell ref="O77:O78"/>
    <mergeCell ref="A71:A72"/>
    <mergeCell ref="B71:B72"/>
    <mergeCell ref="O71:O72"/>
    <mergeCell ref="A73:A74"/>
    <mergeCell ref="B73:B74"/>
    <mergeCell ref="O73:O74"/>
    <mergeCell ref="A84:A85"/>
    <mergeCell ref="B84:B85"/>
    <mergeCell ref="O84:O85"/>
    <mergeCell ref="A86:A87"/>
    <mergeCell ref="B86:B87"/>
    <mergeCell ref="O86:O87"/>
    <mergeCell ref="O80:O81"/>
    <mergeCell ref="A80:A81"/>
    <mergeCell ref="B80:B81"/>
    <mergeCell ref="A82:A83"/>
    <mergeCell ref="B82:B83"/>
    <mergeCell ref="O82:O83"/>
    <mergeCell ref="A92:A93"/>
    <mergeCell ref="B92:B93"/>
    <mergeCell ref="O92:O93"/>
    <mergeCell ref="A94:A95"/>
    <mergeCell ref="B94:B95"/>
    <mergeCell ref="O94:O95"/>
    <mergeCell ref="A88:A89"/>
    <mergeCell ref="B88:B89"/>
    <mergeCell ref="O88:O89"/>
    <mergeCell ref="A90:A91"/>
    <mergeCell ref="B90:B91"/>
    <mergeCell ref="O90:O91"/>
    <mergeCell ref="A100:A101"/>
    <mergeCell ref="B100:B101"/>
    <mergeCell ref="O100:O101"/>
    <mergeCell ref="A96:A97"/>
    <mergeCell ref="B96:B97"/>
    <mergeCell ref="O96:O97"/>
    <mergeCell ref="A98:A99"/>
    <mergeCell ref="B98:B99"/>
    <mergeCell ref="O98:O99"/>
  </mergeCells>
  <pageMargins left="0.7" right="0.7" top="0.75" bottom="0.75" header="0.3" footer="0.3"/>
  <pageSetup paperSize="9" orientation="portrait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С районами</vt:lpstr>
      <vt:lpstr>Лист3</vt:lpstr>
      <vt:lpstr>Лист2</vt:lpstr>
      <vt:lpstr>Лист1</vt:lpstr>
      <vt:lpstr>Индикаторы</vt:lpstr>
      <vt:lpstr>АИП освещение</vt:lpstr>
      <vt:lpstr>'С районами'!Заголовки_для_печати</vt:lpstr>
      <vt:lpstr>Индикаторы!Область_печати</vt:lpstr>
      <vt:lpstr>'С районами'!Область_печати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Вячеславовна Шилина</dc:creator>
  <cp:lastModifiedBy>Наталья Кузнецова</cp:lastModifiedBy>
  <cp:lastPrinted>2025-01-24T07:12:02Z</cp:lastPrinted>
  <dcterms:created xsi:type="dcterms:W3CDTF">2015-11-13T03:41:25Z</dcterms:created>
  <dcterms:modified xsi:type="dcterms:W3CDTF">2025-01-24T07:19:19Z</dcterms:modified>
</cp:coreProperties>
</file>